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quipment\Rigging\"/>
    </mc:Choice>
  </mc:AlternateContent>
  <xr:revisionPtr revIDLastSave="0" documentId="8_{334E5AFB-19D6-4DD9-AD55-B44BAF726B3A}" xr6:coauthVersionLast="45" xr6:coauthVersionMax="45" xr10:uidLastSave="{00000000-0000-0000-0000-000000000000}"/>
  <bookViews>
    <workbookView xWindow="-28920" yWindow="-120" windowWidth="29040" windowHeight="15840" activeTab="3" xr2:uid="{00000000-000D-0000-FFFF-FFFF00000000}"/>
  </bookViews>
  <sheets>
    <sheet name="Weight Calcs" sheetId="1" r:id="rId1"/>
    <sheet name="UVL Weight Calcs" sheetId="6" r:id="rId2"/>
    <sheet name="Rigging Calcs " sheetId="2" state="hidden" r:id="rId3"/>
    <sheet name="Totals" sheetId="3" r:id="rId4"/>
    <sheet name="Power" sheetId="4" state="hidden" r:id="rId5"/>
    <sheet name="Sheet1" sheetId="5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T11" i="6" l="1"/>
  <c r="BS11" i="6"/>
  <c r="BR11" i="6"/>
  <c r="BQ11" i="6"/>
  <c r="BP11" i="6"/>
  <c r="BO11" i="6"/>
  <c r="BP21" i="2" s="1"/>
  <c r="BP27" i="2" s="1"/>
  <c r="BN11" i="6"/>
  <c r="BM11" i="6"/>
  <c r="BT10" i="6"/>
  <c r="BS10" i="6"/>
  <c r="BR10" i="6"/>
  <c r="BS20" i="2" s="1"/>
  <c r="BQ10" i="6"/>
  <c r="BP10" i="6"/>
  <c r="BO10" i="6"/>
  <c r="BN10" i="6"/>
  <c r="BM10" i="6"/>
  <c r="BK11" i="6"/>
  <c r="BJ11" i="6"/>
  <c r="BI11" i="6"/>
  <c r="BJ21" i="2" s="1"/>
  <c r="BJ27" i="2" s="1"/>
  <c r="BH11" i="6"/>
  <c r="BG11" i="6"/>
  <c r="BF11" i="6"/>
  <c r="BE11" i="6"/>
  <c r="BD11" i="6"/>
  <c r="BK10" i="6"/>
  <c r="BJ10" i="6"/>
  <c r="BI10" i="6"/>
  <c r="BJ20" i="2" s="1"/>
  <c r="BH10" i="6"/>
  <c r="BG10" i="6"/>
  <c r="BF10" i="6"/>
  <c r="BE10" i="6"/>
  <c r="BF20" i="2" s="1"/>
  <c r="BD10" i="6"/>
  <c r="BB11" i="6"/>
  <c r="BA11" i="6"/>
  <c r="AZ11" i="6"/>
  <c r="BA21" i="2" s="1"/>
  <c r="BA27" i="2" s="1"/>
  <c r="AY11" i="6"/>
  <c r="AX11" i="6"/>
  <c r="AW11" i="6"/>
  <c r="AV11" i="6"/>
  <c r="AU11" i="6"/>
  <c r="BB10" i="6"/>
  <c r="BA10" i="6"/>
  <c r="AZ10" i="6"/>
  <c r="AY10" i="6"/>
  <c r="AX10" i="6"/>
  <c r="AW10" i="6"/>
  <c r="AV10" i="6"/>
  <c r="AW20" i="2" s="1"/>
  <c r="AU10" i="6"/>
  <c r="AS11" i="6"/>
  <c r="AR11" i="6"/>
  <c r="AQ11" i="6"/>
  <c r="AR21" i="2" s="1"/>
  <c r="AR27" i="2" s="1"/>
  <c r="J16" i="3" s="1"/>
  <c r="AP11" i="6"/>
  <c r="AO11" i="6"/>
  <c r="AN11" i="6"/>
  <c r="AM11" i="6"/>
  <c r="AL11" i="6"/>
  <c r="AS10" i="6"/>
  <c r="AR10" i="6"/>
  <c r="AS20" i="2" s="1"/>
  <c r="AQ10" i="6"/>
  <c r="AP10" i="6"/>
  <c r="AO10" i="6"/>
  <c r="AN10" i="6"/>
  <c r="AM10" i="6"/>
  <c r="AN20" i="2" s="1"/>
  <c r="AL10" i="6"/>
  <c r="AJ11" i="6"/>
  <c r="AI11" i="6"/>
  <c r="AH11" i="6"/>
  <c r="AG11" i="6"/>
  <c r="AF11" i="6"/>
  <c r="AE11" i="6"/>
  <c r="AD11" i="6"/>
  <c r="AC11" i="6"/>
  <c r="AJ10" i="6"/>
  <c r="AI10" i="6"/>
  <c r="AJ20" i="2" s="1"/>
  <c r="AH10" i="6"/>
  <c r="AI20" i="2" s="1"/>
  <c r="AG10" i="6"/>
  <c r="AF10" i="6"/>
  <c r="AE10" i="6"/>
  <c r="AD10" i="6"/>
  <c r="AC10" i="6"/>
  <c r="BR26" i="2"/>
  <c r="BU15" i="2"/>
  <c r="BS15" i="2"/>
  <c r="BR15" i="2"/>
  <c r="BQ15" i="2"/>
  <c r="BO15" i="2"/>
  <c r="BP14" i="2"/>
  <c r="BN14" i="2"/>
  <c r="BS13" i="2"/>
  <c r="BR13" i="2"/>
  <c r="BP13" i="2"/>
  <c r="BO12" i="2"/>
  <c r="BQ11" i="2"/>
  <c r="BP11" i="2"/>
  <c r="BO11" i="2"/>
  <c r="BP10" i="2"/>
  <c r="BU4" i="2"/>
  <c r="BQ4" i="2"/>
  <c r="BQ26" i="2" s="1"/>
  <c r="BU3" i="2"/>
  <c r="BP15" i="2" s="1"/>
  <c r="BQ3" i="2"/>
  <c r="BJ26" i="2"/>
  <c r="BJ15" i="2"/>
  <c r="BE14" i="2"/>
  <c r="BH11" i="2"/>
  <c r="BL4" i="2"/>
  <c r="BH4" i="2"/>
  <c r="BH26" i="2" s="1"/>
  <c r="BL3" i="2"/>
  <c r="BH15" i="2" s="1"/>
  <c r="BH3" i="2"/>
  <c r="AZ26" i="2"/>
  <c r="AZ15" i="2"/>
  <c r="BA13" i="2"/>
  <c r="AX11" i="2"/>
  <c r="BC4" i="2"/>
  <c r="AY4" i="2"/>
  <c r="AY26" i="2" s="1"/>
  <c r="BC3" i="2"/>
  <c r="AY15" i="2" s="1"/>
  <c r="AY3" i="2"/>
  <c r="AS26" i="2"/>
  <c r="AR26" i="2"/>
  <c r="AQ26" i="2"/>
  <c r="AR15" i="2"/>
  <c r="AQ15" i="2"/>
  <c r="AM14" i="2"/>
  <c r="AR13" i="2"/>
  <c r="AP11" i="2"/>
  <c r="AO11" i="2"/>
  <c r="AT4" i="2"/>
  <c r="AP4" i="2"/>
  <c r="AP26" i="2" s="1"/>
  <c r="AT3" i="2"/>
  <c r="AP15" i="2" s="1"/>
  <c r="AP3" i="2"/>
  <c r="AI26" i="2"/>
  <c r="AK15" i="2"/>
  <c r="AI15" i="2"/>
  <c r="AG15" i="2"/>
  <c r="AF15" i="2"/>
  <c r="AE15" i="2"/>
  <c r="AD15" i="2"/>
  <c r="AJ14" i="2"/>
  <c r="AH14" i="2"/>
  <c r="AG14" i="2"/>
  <c r="AF14" i="2"/>
  <c r="AD14" i="2"/>
  <c r="AH13" i="2"/>
  <c r="AG13" i="2"/>
  <c r="AF13" i="2"/>
  <c r="AE13" i="2"/>
  <c r="AD13" i="2"/>
  <c r="AG12" i="2"/>
  <c r="AF12" i="2"/>
  <c r="AE12" i="2"/>
  <c r="AG11" i="2"/>
  <c r="AE11" i="2"/>
  <c r="AD11" i="2"/>
  <c r="AF10" i="2"/>
  <c r="AE10" i="2"/>
  <c r="AD10" i="2"/>
  <c r="AD9" i="2"/>
  <c r="AK4" i="2"/>
  <c r="AG4" i="2"/>
  <c r="AG26" i="2" s="1"/>
  <c r="AK3" i="2"/>
  <c r="AI14" i="2" s="1"/>
  <c r="AG3" i="2"/>
  <c r="AA26" i="2"/>
  <c r="Z26" i="2"/>
  <c r="X26" i="2"/>
  <c r="W26" i="2"/>
  <c r="V26" i="2"/>
  <c r="Z15" i="2"/>
  <c r="U14" i="2"/>
  <c r="X11" i="2"/>
  <c r="AB4" i="2"/>
  <c r="X4" i="2"/>
  <c r="U26" i="2" s="1"/>
  <c r="AB3" i="2"/>
  <c r="X15" i="2" s="1"/>
  <c r="X3" i="2"/>
  <c r="S15" i="2"/>
  <c r="Q15" i="2"/>
  <c r="O15" i="2"/>
  <c r="N15" i="2"/>
  <c r="L15" i="2"/>
  <c r="R14" i="2"/>
  <c r="P14" i="2"/>
  <c r="N14" i="2"/>
  <c r="L14" i="2"/>
  <c r="P13" i="2"/>
  <c r="O13" i="2"/>
  <c r="M13" i="2"/>
  <c r="L13" i="2"/>
  <c r="O12" i="2"/>
  <c r="M12" i="2"/>
  <c r="O11" i="2"/>
  <c r="M11" i="2"/>
  <c r="L11" i="2"/>
  <c r="M10" i="2"/>
  <c r="L10" i="2"/>
  <c r="L9" i="2"/>
  <c r="S4" i="2"/>
  <c r="S3" i="2"/>
  <c r="M15" i="2" s="1"/>
  <c r="E43" i="6"/>
  <c r="F43" i="6"/>
  <c r="E44" i="6"/>
  <c r="F44" i="6"/>
  <c r="H44" i="6" s="1"/>
  <c r="E45" i="6"/>
  <c r="F45" i="6"/>
  <c r="H45" i="6"/>
  <c r="E46" i="6"/>
  <c r="F46" i="6"/>
  <c r="E47" i="6"/>
  <c r="F47" i="6"/>
  <c r="G47" i="6" s="1"/>
  <c r="E48" i="6"/>
  <c r="G48" i="6" s="1"/>
  <c r="F48" i="6"/>
  <c r="H48" i="6"/>
  <c r="E49" i="6"/>
  <c r="G49" i="6" s="1"/>
  <c r="F49" i="6"/>
  <c r="H49" i="6"/>
  <c r="E50" i="6"/>
  <c r="G50" i="6" s="1"/>
  <c r="F50" i="6"/>
  <c r="H50" i="6"/>
  <c r="E51" i="6"/>
  <c r="G51" i="6" s="1"/>
  <c r="F51" i="6"/>
  <c r="H51" i="6"/>
  <c r="E52" i="6"/>
  <c r="G52" i="6" s="1"/>
  <c r="F52" i="6"/>
  <c r="H52" i="6"/>
  <c r="BP5" i="6"/>
  <c r="BP4" i="6"/>
  <c r="BG5" i="6"/>
  <c r="BK15" i="6" s="1"/>
  <c r="BG4" i="6"/>
  <c r="AX5" i="6"/>
  <c r="AX4" i="6"/>
  <c r="AO5" i="6"/>
  <c r="AO4" i="6"/>
  <c r="AF5" i="6"/>
  <c r="AF4" i="6"/>
  <c r="BL1" i="6"/>
  <c r="BC1" i="6"/>
  <c r="AT1" i="6"/>
  <c r="AK1" i="6"/>
  <c r="AB1" i="6"/>
  <c r="S1" i="6"/>
  <c r="A1" i="6"/>
  <c r="H104" i="6"/>
  <c r="G104" i="6"/>
  <c r="F104" i="6"/>
  <c r="E104" i="6"/>
  <c r="H103" i="6"/>
  <c r="G103" i="6"/>
  <c r="F103" i="6"/>
  <c r="E103" i="6"/>
  <c r="H102" i="6"/>
  <c r="G102" i="6"/>
  <c r="F102" i="6"/>
  <c r="E102" i="6"/>
  <c r="H101" i="6"/>
  <c r="G101" i="6"/>
  <c r="F101" i="6"/>
  <c r="E101" i="6"/>
  <c r="H100" i="6"/>
  <c r="G100" i="6"/>
  <c r="F100" i="6"/>
  <c r="E100" i="6"/>
  <c r="H99" i="6"/>
  <c r="G99" i="6"/>
  <c r="F99" i="6"/>
  <c r="E99" i="6"/>
  <c r="H98" i="6"/>
  <c r="F98" i="6"/>
  <c r="E98" i="6"/>
  <c r="H97" i="6"/>
  <c r="G97" i="6"/>
  <c r="F97" i="6"/>
  <c r="E97" i="6"/>
  <c r="H96" i="6"/>
  <c r="G96" i="6"/>
  <c r="F96" i="6"/>
  <c r="E96" i="6"/>
  <c r="G98" i="6" s="1"/>
  <c r="H95" i="6"/>
  <c r="H105" i="6" s="1"/>
  <c r="G95" i="6"/>
  <c r="F95" i="6"/>
  <c r="E95" i="6"/>
  <c r="H91" i="6"/>
  <c r="G91" i="6"/>
  <c r="F91" i="6"/>
  <c r="E91" i="6"/>
  <c r="H90" i="6"/>
  <c r="G90" i="6"/>
  <c r="F90" i="6"/>
  <c r="E90" i="6"/>
  <c r="H89" i="6"/>
  <c r="G89" i="6"/>
  <c r="F89" i="6"/>
  <c r="E89" i="6"/>
  <c r="H88" i="6"/>
  <c r="G88" i="6"/>
  <c r="F88" i="6"/>
  <c r="E88" i="6"/>
  <c r="H87" i="6"/>
  <c r="G87" i="6"/>
  <c r="F87" i="6"/>
  <c r="E87" i="6"/>
  <c r="H86" i="6"/>
  <c r="G86" i="6"/>
  <c r="F86" i="6"/>
  <c r="E86" i="6"/>
  <c r="H85" i="6"/>
  <c r="G85" i="6"/>
  <c r="F85" i="6"/>
  <c r="E85" i="6"/>
  <c r="H84" i="6"/>
  <c r="G84" i="6"/>
  <c r="F84" i="6"/>
  <c r="E84" i="6"/>
  <c r="H83" i="6"/>
  <c r="G83" i="6"/>
  <c r="F83" i="6"/>
  <c r="E83" i="6"/>
  <c r="H82" i="6"/>
  <c r="H92" i="6" s="1"/>
  <c r="G82" i="6"/>
  <c r="G92" i="6" s="1"/>
  <c r="F82" i="6"/>
  <c r="E82" i="6"/>
  <c r="G79" i="6"/>
  <c r="H78" i="6"/>
  <c r="G78" i="6"/>
  <c r="F78" i="6"/>
  <c r="E78" i="6"/>
  <c r="H77" i="6"/>
  <c r="G77" i="6"/>
  <c r="F77" i="6"/>
  <c r="E77" i="6"/>
  <c r="H76" i="6"/>
  <c r="G76" i="6"/>
  <c r="F76" i="6"/>
  <c r="E76" i="6"/>
  <c r="H75" i="6"/>
  <c r="G75" i="6"/>
  <c r="F75" i="6"/>
  <c r="E75" i="6"/>
  <c r="H74" i="6"/>
  <c r="G74" i="6"/>
  <c r="F74" i="6"/>
  <c r="E74" i="6"/>
  <c r="H73" i="6"/>
  <c r="G73" i="6"/>
  <c r="F73" i="6"/>
  <c r="E73" i="6"/>
  <c r="H72" i="6"/>
  <c r="G72" i="6"/>
  <c r="F72" i="6"/>
  <c r="E72" i="6"/>
  <c r="H71" i="6"/>
  <c r="G71" i="6"/>
  <c r="F71" i="6"/>
  <c r="E71" i="6"/>
  <c r="H70" i="6"/>
  <c r="G70" i="6"/>
  <c r="F70" i="6"/>
  <c r="E70" i="6"/>
  <c r="H69" i="6"/>
  <c r="H79" i="6" s="1"/>
  <c r="G69" i="6"/>
  <c r="F69" i="6"/>
  <c r="E69" i="6"/>
  <c r="H65" i="6"/>
  <c r="F65" i="6"/>
  <c r="E65" i="6"/>
  <c r="G65" i="6" s="1"/>
  <c r="H64" i="6"/>
  <c r="G64" i="6"/>
  <c r="F64" i="6"/>
  <c r="E64" i="6"/>
  <c r="H63" i="6"/>
  <c r="G63" i="6"/>
  <c r="F63" i="6"/>
  <c r="E63" i="6"/>
  <c r="H62" i="6"/>
  <c r="G62" i="6"/>
  <c r="F62" i="6"/>
  <c r="E62" i="6"/>
  <c r="H61" i="6"/>
  <c r="G61" i="6"/>
  <c r="F61" i="6"/>
  <c r="E61" i="6"/>
  <c r="H60" i="6"/>
  <c r="G60" i="6"/>
  <c r="F60" i="6"/>
  <c r="E60" i="6"/>
  <c r="H59" i="6"/>
  <c r="G59" i="6"/>
  <c r="F59" i="6"/>
  <c r="E59" i="6"/>
  <c r="H58" i="6"/>
  <c r="G58" i="6"/>
  <c r="F58" i="6"/>
  <c r="E58" i="6"/>
  <c r="H57" i="6"/>
  <c r="G57" i="6"/>
  <c r="F57" i="6"/>
  <c r="E57" i="6"/>
  <c r="H56" i="6"/>
  <c r="H66" i="6" s="1"/>
  <c r="G56" i="6"/>
  <c r="F56" i="6"/>
  <c r="E56" i="6"/>
  <c r="H39" i="6"/>
  <c r="F39" i="6"/>
  <c r="E39" i="6"/>
  <c r="G39" i="6" s="1"/>
  <c r="H38" i="6"/>
  <c r="F38" i="6"/>
  <c r="E38" i="6"/>
  <c r="G38" i="6" s="1"/>
  <c r="H37" i="6"/>
  <c r="F37" i="6"/>
  <c r="E37" i="6"/>
  <c r="G37" i="6" s="1"/>
  <c r="H36" i="6"/>
  <c r="F36" i="6"/>
  <c r="E36" i="6"/>
  <c r="G36" i="6" s="1"/>
  <c r="H35" i="6"/>
  <c r="F35" i="6"/>
  <c r="E35" i="6"/>
  <c r="G35" i="6" s="1"/>
  <c r="H34" i="6"/>
  <c r="F34" i="6"/>
  <c r="E34" i="6"/>
  <c r="G34" i="6" s="1"/>
  <c r="H33" i="6"/>
  <c r="F33" i="6"/>
  <c r="E33" i="6"/>
  <c r="G33" i="6" s="1"/>
  <c r="H32" i="6"/>
  <c r="F32" i="6"/>
  <c r="E32" i="6"/>
  <c r="G32" i="6" s="1"/>
  <c r="H31" i="6"/>
  <c r="F31" i="6"/>
  <c r="E31" i="6"/>
  <c r="G31" i="6" s="1"/>
  <c r="F30" i="6"/>
  <c r="H30" i="6" s="1"/>
  <c r="E30" i="6"/>
  <c r="H26" i="6"/>
  <c r="F26" i="6"/>
  <c r="E26" i="6"/>
  <c r="G26" i="6" s="1"/>
  <c r="H25" i="6"/>
  <c r="F25" i="6"/>
  <c r="E25" i="6"/>
  <c r="G25" i="6" s="1"/>
  <c r="H24" i="6"/>
  <c r="F24" i="6"/>
  <c r="E24" i="6"/>
  <c r="G24" i="6" s="1"/>
  <c r="H23" i="6"/>
  <c r="F23" i="6"/>
  <c r="E23" i="6"/>
  <c r="G23" i="6" s="1"/>
  <c r="H22" i="6"/>
  <c r="F22" i="6"/>
  <c r="E22" i="6"/>
  <c r="G22" i="6" s="1"/>
  <c r="H21" i="6"/>
  <c r="F21" i="6"/>
  <c r="E21" i="6"/>
  <c r="G21" i="6" s="1"/>
  <c r="H20" i="6"/>
  <c r="F20" i="6"/>
  <c r="E20" i="6"/>
  <c r="G20" i="6" s="1"/>
  <c r="H19" i="6"/>
  <c r="F19" i="6"/>
  <c r="E19" i="6"/>
  <c r="G19" i="6" s="1"/>
  <c r="H18" i="6"/>
  <c r="F18" i="6"/>
  <c r="E18" i="6"/>
  <c r="G18" i="6" s="1"/>
  <c r="F17" i="6"/>
  <c r="H17" i="6" s="1"/>
  <c r="E17" i="6"/>
  <c r="BS104" i="6"/>
  <c r="BR104" i="6"/>
  <c r="BQ104" i="6"/>
  <c r="BP104" i="6"/>
  <c r="BS103" i="6"/>
  <c r="BR103" i="6"/>
  <c r="BQ103" i="6"/>
  <c r="BP103" i="6"/>
  <c r="BS102" i="6"/>
  <c r="BR102" i="6"/>
  <c r="BQ102" i="6"/>
  <c r="BP102" i="6"/>
  <c r="BS101" i="6"/>
  <c r="BR101" i="6"/>
  <c r="BQ101" i="6"/>
  <c r="BP101" i="6"/>
  <c r="BS100" i="6"/>
  <c r="BR100" i="6"/>
  <c r="BQ100" i="6"/>
  <c r="BP100" i="6"/>
  <c r="BS99" i="6"/>
  <c r="BR99" i="6"/>
  <c r="BQ99" i="6"/>
  <c r="BP99" i="6"/>
  <c r="BS98" i="6"/>
  <c r="BQ98" i="6"/>
  <c r="BP98" i="6"/>
  <c r="BS97" i="6"/>
  <c r="BR97" i="6"/>
  <c r="BQ97" i="6"/>
  <c r="BP97" i="6"/>
  <c r="BS96" i="6"/>
  <c r="BR96" i="6"/>
  <c r="BQ96" i="6"/>
  <c r="BP96" i="6"/>
  <c r="BR98" i="6" s="1"/>
  <c r="BS95" i="6"/>
  <c r="BR95" i="6"/>
  <c r="BQ95" i="6"/>
  <c r="BP95" i="6"/>
  <c r="BS91" i="6"/>
  <c r="BR91" i="6"/>
  <c r="BQ91" i="6"/>
  <c r="BP91" i="6"/>
  <c r="BS90" i="6"/>
  <c r="BR90" i="6"/>
  <c r="BQ90" i="6"/>
  <c r="BP90" i="6"/>
  <c r="BS89" i="6"/>
  <c r="BR89" i="6"/>
  <c r="BQ89" i="6"/>
  <c r="BP89" i="6"/>
  <c r="BS88" i="6"/>
  <c r="BR88" i="6"/>
  <c r="BQ88" i="6"/>
  <c r="BP88" i="6"/>
  <c r="BS87" i="6"/>
  <c r="BR87" i="6"/>
  <c r="BQ87" i="6"/>
  <c r="BP87" i="6"/>
  <c r="BS86" i="6"/>
  <c r="BR86" i="6"/>
  <c r="BQ86" i="6"/>
  <c r="BP86" i="6"/>
  <c r="BS85" i="6"/>
  <c r="BR85" i="6"/>
  <c r="BQ85" i="6"/>
  <c r="BP85" i="6"/>
  <c r="BS84" i="6"/>
  <c r="BR84" i="6"/>
  <c r="BQ84" i="6"/>
  <c r="BP84" i="6"/>
  <c r="BS83" i="6"/>
  <c r="BR83" i="6"/>
  <c r="BQ83" i="6"/>
  <c r="BP83" i="6"/>
  <c r="BS82" i="6"/>
  <c r="BR82" i="6"/>
  <c r="BQ82" i="6"/>
  <c r="BP82" i="6"/>
  <c r="BS78" i="6"/>
  <c r="BR78" i="6"/>
  <c r="BQ78" i="6"/>
  <c r="BP78" i="6"/>
  <c r="BS77" i="6"/>
  <c r="BR77" i="6"/>
  <c r="BQ77" i="6"/>
  <c r="BP77" i="6"/>
  <c r="BS76" i="6"/>
  <c r="BR76" i="6"/>
  <c r="BQ76" i="6"/>
  <c r="BP76" i="6"/>
  <c r="BS75" i="6"/>
  <c r="BR75" i="6"/>
  <c r="BQ75" i="6"/>
  <c r="BP75" i="6"/>
  <c r="BS74" i="6"/>
  <c r="BR74" i="6"/>
  <c r="BQ74" i="6"/>
  <c r="BP74" i="6"/>
  <c r="BS73" i="6"/>
  <c r="BR73" i="6"/>
  <c r="BQ73" i="6"/>
  <c r="BP73" i="6"/>
  <c r="BS72" i="6"/>
  <c r="BR72" i="6"/>
  <c r="BQ72" i="6"/>
  <c r="BP72" i="6"/>
  <c r="BS71" i="6"/>
  <c r="BR71" i="6"/>
  <c r="BQ71" i="6"/>
  <c r="BP71" i="6"/>
  <c r="BS70" i="6"/>
  <c r="BR70" i="6"/>
  <c r="BQ70" i="6"/>
  <c r="BP70" i="6"/>
  <c r="BS69" i="6"/>
  <c r="BR69" i="6"/>
  <c r="BQ69" i="6"/>
  <c r="BP69" i="6"/>
  <c r="BS65" i="6"/>
  <c r="BR65" i="6"/>
  <c r="BQ65" i="6"/>
  <c r="BP65" i="6"/>
  <c r="BS64" i="6"/>
  <c r="BR64" i="6"/>
  <c r="BQ64" i="6"/>
  <c r="BP64" i="6"/>
  <c r="BS63" i="6"/>
  <c r="BR63" i="6"/>
  <c r="BQ63" i="6"/>
  <c r="BP63" i="6"/>
  <c r="BS62" i="6"/>
  <c r="BR62" i="6"/>
  <c r="BQ62" i="6"/>
  <c r="BP62" i="6"/>
  <c r="BS61" i="6"/>
  <c r="BR61" i="6"/>
  <c r="BQ61" i="6"/>
  <c r="BP61" i="6"/>
  <c r="BS60" i="6"/>
  <c r="BR60" i="6"/>
  <c r="BQ60" i="6"/>
  <c r="BP60" i="6"/>
  <c r="BS59" i="6"/>
  <c r="BR59" i="6"/>
  <c r="BQ59" i="6"/>
  <c r="BP59" i="6"/>
  <c r="BS58" i="6"/>
  <c r="BR58" i="6"/>
  <c r="BQ58" i="6"/>
  <c r="BP58" i="6"/>
  <c r="BS57" i="6"/>
  <c r="BR57" i="6"/>
  <c r="BQ57" i="6"/>
  <c r="BP57" i="6"/>
  <c r="BS56" i="6"/>
  <c r="BR56" i="6"/>
  <c r="BQ56" i="6"/>
  <c r="BP56" i="6"/>
  <c r="BS52" i="6"/>
  <c r="BR52" i="6"/>
  <c r="BQ52" i="6"/>
  <c r="BP52" i="6"/>
  <c r="BS51" i="6"/>
  <c r="BR51" i="6"/>
  <c r="BQ51" i="6"/>
  <c r="BP51" i="6"/>
  <c r="BS50" i="6"/>
  <c r="BR50" i="6"/>
  <c r="BQ50" i="6"/>
  <c r="BP50" i="6"/>
  <c r="BS49" i="6"/>
  <c r="BR49" i="6"/>
  <c r="BQ49" i="6"/>
  <c r="BP49" i="6"/>
  <c r="BS48" i="6"/>
  <c r="BR48" i="6"/>
  <c r="BQ48" i="6"/>
  <c r="BP48" i="6"/>
  <c r="BS47" i="6"/>
  <c r="BR47" i="6"/>
  <c r="BQ47" i="6"/>
  <c r="BP47" i="6"/>
  <c r="BS46" i="6"/>
  <c r="BR46" i="6"/>
  <c r="BQ46" i="6"/>
  <c r="BP46" i="6"/>
  <c r="BS45" i="6"/>
  <c r="BR45" i="6"/>
  <c r="BQ45" i="6"/>
  <c r="BP45" i="6"/>
  <c r="BS44" i="6"/>
  <c r="BR44" i="6"/>
  <c r="BQ44" i="6"/>
  <c r="BP44" i="6"/>
  <c r="BS43" i="6"/>
  <c r="BR43" i="6"/>
  <c r="BQ43" i="6"/>
  <c r="BP43" i="6"/>
  <c r="BT41" i="6"/>
  <c r="BS39" i="6"/>
  <c r="BR39" i="6"/>
  <c r="BQ39" i="6"/>
  <c r="BP39" i="6"/>
  <c r="BS38" i="6"/>
  <c r="BR38" i="6"/>
  <c r="BQ38" i="6"/>
  <c r="BP38" i="6"/>
  <c r="BS37" i="6"/>
  <c r="BR37" i="6"/>
  <c r="BQ37" i="6"/>
  <c r="BP37" i="6"/>
  <c r="BS36" i="6"/>
  <c r="BR36" i="6"/>
  <c r="BQ36" i="6"/>
  <c r="BP36" i="6"/>
  <c r="BS35" i="6"/>
  <c r="BR35" i="6"/>
  <c r="BQ35" i="6"/>
  <c r="BP35" i="6"/>
  <c r="BS34" i="6"/>
  <c r="BR34" i="6"/>
  <c r="BQ34" i="6"/>
  <c r="BP34" i="6"/>
  <c r="BS33" i="6"/>
  <c r="BR33" i="6"/>
  <c r="BQ33" i="6"/>
  <c r="BP33" i="6"/>
  <c r="BS32" i="6"/>
  <c r="BR32" i="6"/>
  <c r="BQ32" i="6"/>
  <c r="BP32" i="6"/>
  <c r="BS31" i="6"/>
  <c r="BR31" i="6"/>
  <c r="BQ31" i="6"/>
  <c r="BP31" i="6"/>
  <c r="BS30" i="6"/>
  <c r="BR30" i="6"/>
  <c r="BQ30" i="6"/>
  <c r="BP30" i="6"/>
  <c r="BS26" i="6"/>
  <c r="BR26" i="6"/>
  <c r="BQ26" i="6"/>
  <c r="BP26" i="6"/>
  <c r="BS25" i="6"/>
  <c r="BR25" i="6"/>
  <c r="BQ25" i="6"/>
  <c r="BP25" i="6"/>
  <c r="BS24" i="6"/>
  <c r="BR24" i="6"/>
  <c r="BQ24" i="6"/>
  <c r="BP24" i="6"/>
  <c r="BS23" i="6"/>
  <c r="BR23" i="6"/>
  <c r="BQ23" i="6"/>
  <c r="BP23" i="6"/>
  <c r="BS22" i="6"/>
  <c r="BR22" i="6"/>
  <c r="BQ22" i="6"/>
  <c r="BP22" i="6"/>
  <c r="BS21" i="6"/>
  <c r="BR21" i="6"/>
  <c r="BQ21" i="6"/>
  <c r="BP21" i="6"/>
  <c r="BS20" i="6"/>
  <c r="BR20" i="6"/>
  <c r="BQ20" i="6"/>
  <c r="BP20" i="6"/>
  <c r="BS19" i="6"/>
  <c r="BR19" i="6"/>
  <c r="BQ19" i="6"/>
  <c r="BP19" i="6"/>
  <c r="BS18" i="6"/>
  <c r="BR18" i="6"/>
  <c r="BQ18" i="6"/>
  <c r="BP18" i="6"/>
  <c r="BS17" i="6"/>
  <c r="BR17" i="6"/>
  <c r="BQ17" i="6"/>
  <c r="BP17" i="6"/>
  <c r="BT20" i="2"/>
  <c r="BT15" i="6"/>
  <c r="BJ104" i="6"/>
  <c r="BI104" i="6"/>
  <c r="BH104" i="6"/>
  <c r="BG104" i="6"/>
  <c r="BJ103" i="6"/>
  <c r="BI103" i="6"/>
  <c r="BH103" i="6"/>
  <c r="BG103" i="6"/>
  <c r="BJ102" i="6"/>
  <c r="BI102" i="6"/>
  <c r="BH102" i="6"/>
  <c r="BG102" i="6"/>
  <c r="BJ101" i="6"/>
  <c r="BI101" i="6"/>
  <c r="BH101" i="6"/>
  <c r="BG101" i="6"/>
  <c r="BJ100" i="6"/>
  <c r="BI100" i="6"/>
  <c r="BH100" i="6"/>
  <c r="BG100" i="6"/>
  <c r="BJ99" i="6"/>
  <c r="BI99" i="6"/>
  <c r="BH99" i="6"/>
  <c r="BG99" i="6"/>
  <c r="BJ98" i="6"/>
  <c r="BI98" i="6"/>
  <c r="BH98" i="6"/>
  <c r="BG98" i="6"/>
  <c r="BJ97" i="6"/>
  <c r="BI97" i="6"/>
  <c r="BH97" i="6"/>
  <c r="BG97" i="6"/>
  <c r="BJ96" i="6"/>
  <c r="BI96" i="6"/>
  <c r="BH96" i="6"/>
  <c r="BG96" i="6"/>
  <c r="BJ95" i="6"/>
  <c r="BI95" i="6"/>
  <c r="BH95" i="6"/>
  <c r="BG95" i="6"/>
  <c r="BJ91" i="6"/>
  <c r="BI91" i="6"/>
  <c r="BH91" i="6"/>
  <c r="BG91" i="6"/>
  <c r="BJ90" i="6"/>
  <c r="BI90" i="6"/>
  <c r="BH90" i="6"/>
  <c r="BG90" i="6"/>
  <c r="BJ89" i="6"/>
  <c r="BI89" i="6"/>
  <c r="BH89" i="6"/>
  <c r="BG89" i="6"/>
  <c r="BJ88" i="6"/>
  <c r="BI88" i="6"/>
  <c r="BH88" i="6"/>
  <c r="BG88" i="6"/>
  <c r="BJ87" i="6"/>
  <c r="BI87" i="6"/>
  <c r="BH87" i="6"/>
  <c r="BG87" i="6"/>
  <c r="BJ86" i="6"/>
  <c r="BI86" i="6"/>
  <c r="BH86" i="6"/>
  <c r="BG86" i="6"/>
  <c r="BJ85" i="6"/>
  <c r="BI85" i="6"/>
  <c r="BH85" i="6"/>
  <c r="BG85" i="6"/>
  <c r="BJ84" i="6"/>
  <c r="BI84" i="6"/>
  <c r="BH84" i="6"/>
  <c r="BG84" i="6"/>
  <c r="BJ83" i="6"/>
  <c r="BI83" i="6"/>
  <c r="BH83" i="6"/>
  <c r="BG83" i="6"/>
  <c r="BJ82" i="6"/>
  <c r="BI82" i="6"/>
  <c r="BH82" i="6"/>
  <c r="BG82" i="6"/>
  <c r="BJ78" i="6"/>
  <c r="BI78" i="6"/>
  <c r="BH78" i="6"/>
  <c r="BG78" i="6"/>
  <c r="BJ77" i="6"/>
  <c r="BI77" i="6"/>
  <c r="BH77" i="6"/>
  <c r="BG77" i="6"/>
  <c r="BJ76" i="6"/>
  <c r="BI76" i="6"/>
  <c r="BH76" i="6"/>
  <c r="BG76" i="6"/>
  <c r="BJ75" i="6"/>
  <c r="BI75" i="6"/>
  <c r="BH75" i="6"/>
  <c r="BG75" i="6"/>
  <c r="BJ74" i="6"/>
  <c r="BI74" i="6"/>
  <c r="BH74" i="6"/>
  <c r="BG74" i="6"/>
  <c r="BJ73" i="6"/>
  <c r="BI73" i="6"/>
  <c r="BH73" i="6"/>
  <c r="BG73" i="6"/>
  <c r="BJ72" i="6"/>
  <c r="BI72" i="6"/>
  <c r="BH72" i="6"/>
  <c r="BG72" i="6"/>
  <c r="BJ71" i="6"/>
  <c r="BI71" i="6"/>
  <c r="BH71" i="6"/>
  <c r="BG71" i="6"/>
  <c r="BJ70" i="6"/>
  <c r="BI70" i="6"/>
  <c r="BH70" i="6"/>
  <c r="BG70" i="6"/>
  <c r="BJ69" i="6"/>
  <c r="BI69" i="6"/>
  <c r="BH69" i="6"/>
  <c r="BG69" i="6"/>
  <c r="BJ65" i="6"/>
  <c r="BI65" i="6"/>
  <c r="BH65" i="6"/>
  <c r="BG65" i="6"/>
  <c r="BJ64" i="6"/>
  <c r="BI64" i="6"/>
  <c r="BH64" i="6"/>
  <c r="BG64" i="6"/>
  <c r="BJ63" i="6"/>
  <c r="BI63" i="6"/>
  <c r="BH63" i="6"/>
  <c r="BG63" i="6"/>
  <c r="BJ62" i="6"/>
  <c r="BI62" i="6"/>
  <c r="BH62" i="6"/>
  <c r="BG62" i="6"/>
  <c r="BJ61" i="6"/>
  <c r="BI61" i="6"/>
  <c r="BH61" i="6"/>
  <c r="BG61" i="6"/>
  <c r="BJ60" i="6"/>
  <c r="BI60" i="6"/>
  <c r="BH60" i="6"/>
  <c r="BG60" i="6"/>
  <c r="BJ59" i="6"/>
  <c r="BI59" i="6"/>
  <c r="BH59" i="6"/>
  <c r="BG59" i="6"/>
  <c r="BJ58" i="6"/>
  <c r="BI58" i="6"/>
  <c r="BH58" i="6"/>
  <c r="BG58" i="6"/>
  <c r="BJ57" i="6"/>
  <c r="BI57" i="6"/>
  <c r="BH57" i="6"/>
  <c r="BG57" i="6"/>
  <c r="BJ56" i="6"/>
  <c r="BI56" i="6"/>
  <c r="BH56" i="6"/>
  <c r="BG56" i="6"/>
  <c r="BJ52" i="6"/>
  <c r="BI52" i="6"/>
  <c r="BH52" i="6"/>
  <c r="BG52" i="6"/>
  <c r="BJ51" i="6"/>
  <c r="BI51" i="6"/>
  <c r="BH51" i="6"/>
  <c r="BG51" i="6"/>
  <c r="BJ50" i="6"/>
  <c r="BI50" i="6"/>
  <c r="BH50" i="6"/>
  <c r="BG50" i="6"/>
  <c r="BJ49" i="6"/>
  <c r="BI49" i="6"/>
  <c r="BH49" i="6"/>
  <c r="BG49" i="6"/>
  <c r="BJ48" i="6"/>
  <c r="BI48" i="6"/>
  <c r="BH48" i="6"/>
  <c r="BG48" i="6"/>
  <c r="BJ47" i="6"/>
  <c r="BI47" i="6"/>
  <c r="BH47" i="6"/>
  <c r="BG47" i="6"/>
  <c r="BJ46" i="6"/>
  <c r="BI46" i="6"/>
  <c r="BH46" i="6"/>
  <c r="BG46" i="6"/>
  <c r="BJ45" i="6"/>
  <c r="BI45" i="6"/>
  <c r="BH45" i="6"/>
  <c r="BG45" i="6"/>
  <c r="BJ44" i="6"/>
  <c r="BI44" i="6"/>
  <c r="BH44" i="6"/>
  <c r="BG44" i="6"/>
  <c r="BJ43" i="6"/>
  <c r="BI43" i="6"/>
  <c r="BH43" i="6"/>
  <c r="BG43" i="6"/>
  <c r="BJ39" i="6"/>
  <c r="BI39" i="6"/>
  <c r="BH39" i="6"/>
  <c r="BG39" i="6"/>
  <c r="BJ38" i="6"/>
  <c r="BI38" i="6"/>
  <c r="BH38" i="6"/>
  <c r="BG38" i="6"/>
  <c r="BJ37" i="6"/>
  <c r="BI37" i="6"/>
  <c r="BH37" i="6"/>
  <c r="BG37" i="6"/>
  <c r="BJ36" i="6"/>
  <c r="BI36" i="6"/>
  <c r="BH36" i="6"/>
  <c r="BG36" i="6"/>
  <c r="BJ35" i="6"/>
  <c r="BI35" i="6"/>
  <c r="BH35" i="6"/>
  <c r="BG35" i="6"/>
  <c r="BJ34" i="6"/>
  <c r="BI34" i="6"/>
  <c r="BH34" i="6"/>
  <c r="BG34" i="6"/>
  <c r="BJ33" i="6"/>
  <c r="BI33" i="6"/>
  <c r="BH33" i="6"/>
  <c r="BG33" i="6"/>
  <c r="BJ32" i="6"/>
  <c r="BI32" i="6"/>
  <c r="BH32" i="6"/>
  <c r="BG32" i="6"/>
  <c r="BJ31" i="6"/>
  <c r="BI31" i="6"/>
  <c r="BH31" i="6"/>
  <c r="BG31" i="6"/>
  <c r="BJ30" i="6"/>
  <c r="BI30" i="6"/>
  <c r="BH30" i="6"/>
  <c r="BG30" i="6"/>
  <c r="BJ26" i="6"/>
  <c r="BI26" i="6"/>
  <c r="BH26" i="6"/>
  <c r="BG26" i="6"/>
  <c r="BJ25" i="6"/>
  <c r="BI25" i="6"/>
  <c r="BH25" i="6"/>
  <c r="BG25" i="6"/>
  <c r="BJ24" i="6"/>
  <c r="BI24" i="6"/>
  <c r="BH24" i="6"/>
  <c r="BG24" i="6"/>
  <c r="BJ23" i="6"/>
  <c r="BI23" i="6"/>
  <c r="BH23" i="6"/>
  <c r="BG23" i="6"/>
  <c r="BJ22" i="6"/>
  <c r="BI22" i="6"/>
  <c r="BH22" i="6"/>
  <c r="BG22" i="6"/>
  <c r="BJ21" i="6"/>
  <c r="BI21" i="6"/>
  <c r="BH21" i="6"/>
  <c r="BG21" i="6"/>
  <c r="BJ20" i="6"/>
  <c r="BI20" i="6"/>
  <c r="BH20" i="6"/>
  <c r="BG20" i="6"/>
  <c r="BJ19" i="6"/>
  <c r="BI19" i="6"/>
  <c r="BH19" i="6"/>
  <c r="BG19" i="6"/>
  <c r="BJ18" i="6"/>
  <c r="BI18" i="6"/>
  <c r="BH18" i="6"/>
  <c r="BG18" i="6"/>
  <c r="BJ17" i="6"/>
  <c r="BI17" i="6"/>
  <c r="BH17" i="6"/>
  <c r="BG17" i="6"/>
  <c r="BI21" i="2"/>
  <c r="BI27" i="2" s="1"/>
  <c r="BE21" i="2"/>
  <c r="BE27" i="2" s="1"/>
  <c r="BG20" i="2"/>
  <c r="BE20" i="2"/>
  <c r="BA104" i="6"/>
  <c r="AZ104" i="6"/>
  <c r="AY104" i="6"/>
  <c r="AX104" i="6"/>
  <c r="BA103" i="6"/>
  <c r="AZ103" i="6"/>
  <c r="AY103" i="6"/>
  <c r="AX103" i="6"/>
  <c r="BA102" i="6"/>
  <c r="AZ102" i="6"/>
  <c r="AY102" i="6"/>
  <c r="AX102" i="6"/>
  <c r="BA101" i="6"/>
  <c r="AZ101" i="6"/>
  <c r="AY101" i="6"/>
  <c r="AX101" i="6"/>
  <c r="BA100" i="6"/>
  <c r="AZ100" i="6"/>
  <c r="AY100" i="6"/>
  <c r="AX100" i="6"/>
  <c r="BA99" i="6"/>
  <c r="AZ99" i="6"/>
  <c r="AY99" i="6"/>
  <c r="AX99" i="6"/>
  <c r="BA98" i="6"/>
  <c r="AY98" i="6"/>
  <c r="AX98" i="6"/>
  <c r="BA97" i="6"/>
  <c r="AZ97" i="6"/>
  <c r="AY97" i="6"/>
  <c r="AX97" i="6"/>
  <c r="BA96" i="6"/>
  <c r="AZ96" i="6"/>
  <c r="AY96" i="6"/>
  <c r="AX96" i="6"/>
  <c r="AZ98" i="6" s="1"/>
  <c r="BA95" i="6"/>
  <c r="AZ95" i="6"/>
  <c r="AY95" i="6"/>
  <c r="AX95" i="6"/>
  <c r="BA91" i="6"/>
  <c r="AZ91" i="6"/>
  <c r="AY91" i="6"/>
  <c r="AX91" i="6"/>
  <c r="BA90" i="6"/>
  <c r="AZ90" i="6"/>
  <c r="AY90" i="6"/>
  <c r="AX90" i="6"/>
  <c r="BA89" i="6"/>
  <c r="AZ89" i="6"/>
  <c r="AY89" i="6"/>
  <c r="AX89" i="6"/>
  <c r="BA88" i="6"/>
  <c r="AZ88" i="6"/>
  <c r="AY88" i="6"/>
  <c r="AX88" i="6"/>
  <c r="BA87" i="6"/>
  <c r="AZ87" i="6"/>
  <c r="AY87" i="6"/>
  <c r="AX87" i="6"/>
  <c r="BA86" i="6"/>
  <c r="AZ86" i="6"/>
  <c r="AY86" i="6"/>
  <c r="AX86" i="6"/>
  <c r="BA85" i="6"/>
  <c r="AZ85" i="6"/>
  <c r="AY85" i="6"/>
  <c r="AX85" i="6"/>
  <c r="BA84" i="6"/>
  <c r="AZ84" i="6"/>
  <c r="AY84" i="6"/>
  <c r="AX84" i="6"/>
  <c r="BA83" i="6"/>
  <c r="AZ83" i="6"/>
  <c r="AY83" i="6"/>
  <c r="AX83" i="6"/>
  <c r="BA82" i="6"/>
  <c r="AZ82" i="6"/>
  <c r="AY82" i="6"/>
  <c r="AX82" i="6"/>
  <c r="BA78" i="6"/>
  <c r="AZ78" i="6"/>
  <c r="AY78" i="6"/>
  <c r="AX78" i="6"/>
  <c r="BA77" i="6"/>
  <c r="AZ77" i="6"/>
  <c r="AY77" i="6"/>
  <c r="AX77" i="6"/>
  <c r="BA76" i="6"/>
  <c r="AZ76" i="6"/>
  <c r="AY76" i="6"/>
  <c r="AX76" i="6"/>
  <c r="BA75" i="6"/>
  <c r="AZ75" i="6"/>
  <c r="AY75" i="6"/>
  <c r="AX75" i="6"/>
  <c r="BA74" i="6"/>
  <c r="AZ74" i="6"/>
  <c r="AY74" i="6"/>
  <c r="AX74" i="6"/>
  <c r="BA73" i="6"/>
  <c r="AZ73" i="6"/>
  <c r="AY73" i="6"/>
  <c r="AX73" i="6"/>
  <c r="BA72" i="6"/>
  <c r="AZ72" i="6"/>
  <c r="AY72" i="6"/>
  <c r="AX72" i="6"/>
  <c r="BA71" i="6"/>
  <c r="AZ71" i="6"/>
  <c r="AY71" i="6"/>
  <c r="AX71" i="6"/>
  <c r="BA70" i="6"/>
  <c r="AZ70" i="6"/>
  <c r="AY70" i="6"/>
  <c r="AX70" i="6"/>
  <c r="BA69" i="6"/>
  <c r="AZ69" i="6"/>
  <c r="AY69" i="6"/>
  <c r="AX69" i="6"/>
  <c r="BA65" i="6"/>
  <c r="AZ65" i="6"/>
  <c r="AY65" i="6"/>
  <c r="AX65" i="6"/>
  <c r="BA64" i="6"/>
  <c r="AZ64" i="6"/>
  <c r="AY64" i="6"/>
  <c r="AX64" i="6"/>
  <c r="BA63" i="6"/>
  <c r="AZ63" i="6"/>
  <c r="AY63" i="6"/>
  <c r="AX63" i="6"/>
  <c r="BA62" i="6"/>
  <c r="AZ62" i="6"/>
  <c r="AY62" i="6"/>
  <c r="AX62" i="6"/>
  <c r="BA61" i="6"/>
  <c r="AZ61" i="6"/>
  <c r="AY61" i="6"/>
  <c r="AX61" i="6"/>
  <c r="BA60" i="6"/>
  <c r="AZ60" i="6"/>
  <c r="AY60" i="6"/>
  <c r="AX60" i="6"/>
  <c r="BA59" i="6"/>
  <c r="AZ59" i="6"/>
  <c r="AY59" i="6"/>
  <c r="AX59" i="6"/>
  <c r="BA58" i="6"/>
  <c r="AZ58" i="6"/>
  <c r="AY58" i="6"/>
  <c r="AX58" i="6"/>
  <c r="BA57" i="6"/>
  <c r="AZ57" i="6"/>
  <c r="AY57" i="6"/>
  <c r="AX57" i="6"/>
  <c r="BA56" i="6"/>
  <c r="AZ56" i="6"/>
  <c r="AY56" i="6"/>
  <c r="AX56" i="6"/>
  <c r="BA52" i="6"/>
  <c r="AZ52" i="6"/>
  <c r="AY52" i="6"/>
  <c r="AX52" i="6"/>
  <c r="BA51" i="6"/>
  <c r="AZ51" i="6"/>
  <c r="AY51" i="6"/>
  <c r="AX51" i="6"/>
  <c r="BA50" i="6"/>
  <c r="AZ50" i="6"/>
  <c r="AY50" i="6"/>
  <c r="AX50" i="6"/>
  <c r="BA49" i="6"/>
  <c r="AZ49" i="6"/>
  <c r="AY49" i="6"/>
  <c r="AX49" i="6"/>
  <c r="BA48" i="6"/>
  <c r="AZ48" i="6"/>
  <c r="AY48" i="6"/>
  <c r="AX48" i="6"/>
  <c r="BA47" i="6"/>
  <c r="AZ47" i="6"/>
  <c r="AY47" i="6"/>
  <c r="AX47" i="6"/>
  <c r="BA46" i="6"/>
  <c r="AZ46" i="6"/>
  <c r="AY46" i="6"/>
  <c r="AX46" i="6"/>
  <c r="BA45" i="6"/>
  <c r="AZ45" i="6"/>
  <c r="AY45" i="6"/>
  <c r="AX45" i="6"/>
  <c r="BA44" i="6"/>
  <c r="AZ44" i="6"/>
  <c r="AY44" i="6"/>
  <c r="AX44" i="6"/>
  <c r="BA43" i="6"/>
  <c r="AZ43" i="6"/>
  <c r="AY43" i="6"/>
  <c r="AX43" i="6"/>
  <c r="BB41" i="6"/>
  <c r="BA39" i="6"/>
  <c r="AZ39" i="6"/>
  <c r="AY39" i="6"/>
  <c r="AX39" i="6"/>
  <c r="BA38" i="6"/>
  <c r="AZ38" i="6"/>
  <c r="AY38" i="6"/>
  <c r="AX38" i="6"/>
  <c r="BA37" i="6"/>
  <c r="AZ37" i="6"/>
  <c r="AY37" i="6"/>
  <c r="AX37" i="6"/>
  <c r="BA36" i="6"/>
  <c r="AZ36" i="6"/>
  <c r="AY36" i="6"/>
  <c r="AX36" i="6"/>
  <c r="BA35" i="6"/>
  <c r="AZ35" i="6"/>
  <c r="AY35" i="6"/>
  <c r="AX35" i="6"/>
  <c r="BA34" i="6"/>
  <c r="AZ34" i="6"/>
  <c r="AY34" i="6"/>
  <c r="AX34" i="6"/>
  <c r="BA33" i="6"/>
  <c r="AZ33" i="6"/>
  <c r="AY33" i="6"/>
  <c r="AX33" i="6"/>
  <c r="BA32" i="6"/>
  <c r="AZ32" i="6"/>
  <c r="AY32" i="6"/>
  <c r="AX32" i="6"/>
  <c r="BA31" i="6"/>
  <c r="AZ31" i="6"/>
  <c r="AY31" i="6"/>
  <c r="AX31" i="6"/>
  <c r="BA30" i="6"/>
  <c r="AZ30" i="6"/>
  <c r="AY30" i="6"/>
  <c r="AX30" i="6"/>
  <c r="BA26" i="6"/>
  <c r="AZ26" i="6"/>
  <c r="AY26" i="6"/>
  <c r="AX26" i="6"/>
  <c r="BA25" i="6"/>
  <c r="AZ25" i="6"/>
  <c r="AY25" i="6"/>
  <c r="AX25" i="6"/>
  <c r="BA24" i="6"/>
  <c r="AZ24" i="6"/>
  <c r="AY24" i="6"/>
  <c r="AX24" i="6"/>
  <c r="BA23" i="6"/>
  <c r="AZ23" i="6"/>
  <c r="AY23" i="6"/>
  <c r="AX23" i="6"/>
  <c r="BA22" i="6"/>
  <c r="AZ22" i="6"/>
  <c r="AY22" i="6"/>
  <c r="AX22" i="6"/>
  <c r="BA21" i="6"/>
  <c r="AZ21" i="6"/>
  <c r="AY21" i="6"/>
  <c r="AX21" i="6"/>
  <c r="BA20" i="6"/>
  <c r="AZ20" i="6"/>
  <c r="AY20" i="6"/>
  <c r="AX20" i="6"/>
  <c r="BA19" i="6"/>
  <c r="AZ19" i="6"/>
  <c r="AY19" i="6"/>
  <c r="AX19" i="6"/>
  <c r="BA18" i="6"/>
  <c r="AZ18" i="6"/>
  <c r="AY18" i="6"/>
  <c r="AX18" i="6"/>
  <c r="BA17" i="6"/>
  <c r="AZ17" i="6"/>
  <c r="AY17" i="6"/>
  <c r="AX17" i="6"/>
  <c r="BB15" i="6"/>
  <c r="BB21" i="2"/>
  <c r="BB27" i="2" s="1"/>
  <c r="AZ21" i="2"/>
  <c r="AZ27" i="2" s="1"/>
  <c r="I18" i="3" s="1"/>
  <c r="AV21" i="2"/>
  <c r="AV27" i="2" s="1"/>
  <c r="BB20" i="2"/>
  <c r="AZ20" i="2"/>
  <c r="AV20" i="2"/>
  <c r="BB80" i="6"/>
  <c r="AR104" i="6"/>
  <c r="AQ104" i="6"/>
  <c r="AP104" i="6"/>
  <c r="AO104" i="6"/>
  <c r="AR103" i="6"/>
  <c r="AQ103" i="6"/>
  <c r="AP103" i="6"/>
  <c r="AO103" i="6"/>
  <c r="AR102" i="6"/>
  <c r="AQ102" i="6"/>
  <c r="AP102" i="6"/>
  <c r="AO102" i="6"/>
  <c r="AR101" i="6"/>
  <c r="AQ101" i="6"/>
  <c r="AP101" i="6"/>
  <c r="AO101" i="6"/>
  <c r="AR100" i="6"/>
  <c r="AQ100" i="6"/>
  <c r="AP100" i="6"/>
  <c r="AO100" i="6"/>
  <c r="AR99" i="6"/>
  <c r="AQ99" i="6"/>
  <c r="AP99" i="6"/>
  <c r="AO99" i="6"/>
  <c r="AR98" i="6"/>
  <c r="AP98" i="6"/>
  <c r="AO98" i="6"/>
  <c r="AR97" i="6"/>
  <c r="AQ97" i="6"/>
  <c r="AP97" i="6"/>
  <c r="AO97" i="6"/>
  <c r="AR96" i="6"/>
  <c r="AQ96" i="6"/>
  <c r="AP96" i="6"/>
  <c r="AO96" i="6"/>
  <c r="AQ98" i="6" s="1"/>
  <c r="AR95" i="6"/>
  <c r="AQ95" i="6"/>
  <c r="AP95" i="6"/>
  <c r="AO95" i="6"/>
  <c r="AR91" i="6"/>
  <c r="AQ91" i="6"/>
  <c r="AP91" i="6"/>
  <c r="AO91" i="6"/>
  <c r="AR90" i="6"/>
  <c r="AQ90" i="6"/>
  <c r="AP90" i="6"/>
  <c r="AO90" i="6"/>
  <c r="AR89" i="6"/>
  <c r="AQ89" i="6"/>
  <c r="AP89" i="6"/>
  <c r="AO89" i="6"/>
  <c r="AR88" i="6"/>
  <c r="AQ88" i="6"/>
  <c r="AP88" i="6"/>
  <c r="AO88" i="6"/>
  <c r="AR87" i="6"/>
  <c r="AQ87" i="6"/>
  <c r="AP87" i="6"/>
  <c r="AO87" i="6"/>
  <c r="AR86" i="6"/>
  <c r="AQ86" i="6"/>
  <c r="AP86" i="6"/>
  <c r="AO86" i="6"/>
  <c r="AR85" i="6"/>
  <c r="AQ85" i="6"/>
  <c r="AP85" i="6"/>
  <c r="AO85" i="6"/>
  <c r="AR84" i="6"/>
  <c r="AQ84" i="6"/>
  <c r="AP84" i="6"/>
  <c r="AO84" i="6"/>
  <c r="AR83" i="6"/>
  <c r="AQ83" i="6"/>
  <c r="AP83" i="6"/>
  <c r="AO83" i="6"/>
  <c r="AR82" i="6"/>
  <c r="AQ82" i="6"/>
  <c r="AP82" i="6"/>
  <c r="AO82" i="6"/>
  <c r="AR78" i="6"/>
  <c r="AQ78" i="6"/>
  <c r="AP78" i="6"/>
  <c r="AO78" i="6"/>
  <c r="AR77" i="6"/>
  <c r="AQ77" i="6"/>
  <c r="AP77" i="6"/>
  <c r="AO77" i="6"/>
  <c r="AR76" i="6"/>
  <c r="AQ76" i="6"/>
  <c r="AP76" i="6"/>
  <c r="AO76" i="6"/>
  <c r="AR75" i="6"/>
  <c r="AQ75" i="6"/>
  <c r="AP75" i="6"/>
  <c r="AO75" i="6"/>
  <c r="AR74" i="6"/>
  <c r="AQ74" i="6"/>
  <c r="AP74" i="6"/>
  <c r="AO74" i="6"/>
  <c r="AR73" i="6"/>
  <c r="AQ73" i="6"/>
  <c r="AP73" i="6"/>
  <c r="AO73" i="6"/>
  <c r="AR72" i="6"/>
  <c r="AQ72" i="6"/>
  <c r="AP72" i="6"/>
  <c r="AO72" i="6"/>
  <c r="AR71" i="6"/>
  <c r="AQ71" i="6"/>
  <c r="AP71" i="6"/>
  <c r="AO71" i="6"/>
  <c r="AR70" i="6"/>
  <c r="AQ70" i="6"/>
  <c r="AP70" i="6"/>
  <c r="AO70" i="6"/>
  <c r="AR69" i="6"/>
  <c r="AQ69" i="6"/>
  <c r="AP69" i="6"/>
  <c r="AO69" i="6"/>
  <c r="AS67" i="6"/>
  <c r="AR65" i="6"/>
  <c r="AQ65" i="6"/>
  <c r="AP65" i="6"/>
  <c r="AO65" i="6"/>
  <c r="AR64" i="6"/>
  <c r="AQ64" i="6"/>
  <c r="AP64" i="6"/>
  <c r="AO64" i="6"/>
  <c r="AR63" i="6"/>
  <c r="AQ63" i="6"/>
  <c r="AP63" i="6"/>
  <c r="AO63" i="6"/>
  <c r="AR62" i="6"/>
  <c r="AQ62" i="6"/>
  <c r="AP62" i="6"/>
  <c r="AO62" i="6"/>
  <c r="AR61" i="6"/>
  <c r="AQ61" i="6"/>
  <c r="AP61" i="6"/>
  <c r="AO61" i="6"/>
  <c r="AR60" i="6"/>
  <c r="AQ60" i="6"/>
  <c r="AP60" i="6"/>
  <c r="AO60" i="6"/>
  <c r="AR59" i="6"/>
  <c r="AQ59" i="6"/>
  <c r="AP59" i="6"/>
  <c r="AO59" i="6"/>
  <c r="AR58" i="6"/>
  <c r="AQ58" i="6"/>
  <c r="AP58" i="6"/>
  <c r="AO58" i="6"/>
  <c r="AR57" i="6"/>
  <c r="AQ57" i="6"/>
  <c r="AP57" i="6"/>
  <c r="AO57" i="6"/>
  <c r="AR56" i="6"/>
  <c r="AQ56" i="6"/>
  <c r="AP56" i="6"/>
  <c r="AO56" i="6"/>
  <c r="AR52" i="6"/>
  <c r="AQ52" i="6"/>
  <c r="AP52" i="6"/>
  <c r="AO52" i="6"/>
  <c r="AR51" i="6"/>
  <c r="AQ51" i="6"/>
  <c r="AP51" i="6"/>
  <c r="AO51" i="6"/>
  <c r="AR50" i="6"/>
  <c r="AQ50" i="6"/>
  <c r="AP50" i="6"/>
  <c r="AO50" i="6"/>
  <c r="AR49" i="6"/>
  <c r="AQ49" i="6"/>
  <c r="AP49" i="6"/>
  <c r="AO49" i="6"/>
  <c r="AR48" i="6"/>
  <c r="AQ48" i="6"/>
  <c r="AP48" i="6"/>
  <c r="AO48" i="6"/>
  <c r="AR47" i="6"/>
  <c r="AQ47" i="6"/>
  <c r="AP47" i="6"/>
  <c r="AO47" i="6"/>
  <c r="AR46" i="6"/>
  <c r="AQ46" i="6"/>
  <c r="AP46" i="6"/>
  <c r="AO46" i="6"/>
  <c r="AR45" i="6"/>
  <c r="AQ45" i="6"/>
  <c r="AP45" i="6"/>
  <c r="AO45" i="6"/>
  <c r="AR44" i="6"/>
  <c r="AQ44" i="6"/>
  <c r="AP44" i="6"/>
  <c r="AO44" i="6"/>
  <c r="AR43" i="6"/>
  <c r="AQ43" i="6"/>
  <c r="AP43" i="6"/>
  <c r="AO43" i="6"/>
  <c r="AS41" i="6"/>
  <c r="AR39" i="6"/>
  <c r="AQ39" i="6"/>
  <c r="AP39" i="6"/>
  <c r="AO39" i="6"/>
  <c r="AR38" i="6"/>
  <c r="AQ38" i="6"/>
  <c r="AP38" i="6"/>
  <c r="AO38" i="6"/>
  <c r="AR37" i="6"/>
  <c r="AQ37" i="6"/>
  <c r="AP37" i="6"/>
  <c r="AO37" i="6"/>
  <c r="AR36" i="6"/>
  <c r="AQ36" i="6"/>
  <c r="AP36" i="6"/>
  <c r="AO36" i="6"/>
  <c r="AR35" i="6"/>
  <c r="AQ35" i="6"/>
  <c r="AP35" i="6"/>
  <c r="AO35" i="6"/>
  <c r="AR34" i="6"/>
  <c r="AQ34" i="6"/>
  <c r="AP34" i="6"/>
  <c r="AO34" i="6"/>
  <c r="AR33" i="6"/>
  <c r="AQ33" i="6"/>
  <c r="AP33" i="6"/>
  <c r="AO33" i="6"/>
  <c r="AR32" i="6"/>
  <c r="AQ32" i="6"/>
  <c r="AP32" i="6"/>
  <c r="AO32" i="6"/>
  <c r="AR31" i="6"/>
  <c r="AQ31" i="6"/>
  <c r="AP31" i="6"/>
  <c r="AO31" i="6"/>
  <c r="AR30" i="6"/>
  <c r="AQ30" i="6"/>
  <c r="AP30" i="6"/>
  <c r="AO30" i="6"/>
  <c r="AR26" i="6"/>
  <c r="AQ26" i="6"/>
  <c r="AP26" i="6"/>
  <c r="AO26" i="6"/>
  <c r="AR25" i="6"/>
  <c r="AQ25" i="6"/>
  <c r="AP25" i="6"/>
  <c r="AO25" i="6"/>
  <c r="AR24" i="6"/>
  <c r="AQ24" i="6"/>
  <c r="AP24" i="6"/>
  <c r="AO24" i="6"/>
  <c r="AR23" i="6"/>
  <c r="AQ23" i="6"/>
  <c r="AP23" i="6"/>
  <c r="AO23" i="6"/>
  <c r="AR22" i="6"/>
  <c r="AQ22" i="6"/>
  <c r="AP22" i="6"/>
  <c r="AO22" i="6"/>
  <c r="AR21" i="6"/>
  <c r="AQ21" i="6"/>
  <c r="AP21" i="6"/>
  <c r="AO21" i="6"/>
  <c r="AR20" i="6"/>
  <c r="AQ20" i="6"/>
  <c r="AP20" i="6"/>
  <c r="AO20" i="6"/>
  <c r="AR19" i="6"/>
  <c r="AQ19" i="6"/>
  <c r="AP19" i="6"/>
  <c r="AO19" i="6"/>
  <c r="AR18" i="6"/>
  <c r="AQ18" i="6"/>
  <c r="AP18" i="6"/>
  <c r="AO18" i="6"/>
  <c r="AR17" i="6"/>
  <c r="AQ17" i="6"/>
  <c r="AP17" i="6"/>
  <c r="AO17" i="6"/>
  <c r="AM21" i="2"/>
  <c r="AM27" i="2" s="1"/>
  <c r="AS15" i="6"/>
  <c r="AI104" i="6"/>
  <c r="AH104" i="6"/>
  <c r="AG104" i="6"/>
  <c r="AF104" i="6"/>
  <c r="AI103" i="6"/>
  <c r="AH103" i="6"/>
  <c r="AG103" i="6"/>
  <c r="AF103" i="6"/>
  <c r="AI102" i="6"/>
  <c r="AH102" i="6"/>
  <c r="AG102" i="6"/>
  <c r="AF102" i="6"/>
  <c r="AI101" i="6"/>
  <c r="AH101" i="6"/>
  <c r="AG101" i="6"/>
  <c r="AF101" i="6"/>
  <c r="AI100" i="6"/>
  <c r="AH100" i="6"/>
  <c r="AG100" i="6"/>
  <c r="AF100" i="6"/>
  <c r="AI99" i="6"/>
  <c r="AH99" i="6"/>
  <c r="AG99" i="6"/>
  <c r="AF99" i="6"/>
  <c r="AI98" i="6"/>
  <c r="AG98" i="6"/>
  <c r="AF98" i="6"/>
  <c r="AI97" i="6"/>
  <c r="AH97" i="6"/>
  <c r="AG97" i="6"/>
  <c r="AF97" i="6"/>
  <c r="AI96" i="6"/>
  <c r="AH96" i="6"/>
  <c r="AG96" i="6"/>
  <c r="AF96" i="6"/>
  <c r="AH98" i="6" s="1"/>
  <c r="AI95" i="6"/>
  <c r="AH95" i="6"/>
  <c r="AG95" i="6"/>
  <c r="AF95" i="6"/>
  <c r="AI91" i="6"/>
  <c r="AH91" i="6"/>
  <c r="AG91" i="6"/>
  <c r="AF91" i="6"/>
  <c r="AI90" i="6"/>
  <c r="AH90" i="6"/>
  <c r="AG90" i="6"/>
  <c r="AF90" i="6"/>
  <c r="AI89" i="6"/>
  <c r="AH89" i="6"/>
  <c r="AG89" i="6"/>
  <c r="AF89" i="6"/>
  <c r="AI88" i="6"/>
  <c r="AH88" i="6"/>
  <c r="AG88" i="6"/>
  <c r="AF88" i="6"/>
  <c r="AI87" i="6"/>
  <c r="AH87" i="6"/>
  <c r="AG87" i="6"/>
  <c r="AF87" i="6"/>
  <c r="AI86" i="6"/>
  <c r="AH86" i="6"/>
  <c r="AG86" i="6"/>
  <c r="AF86" i="6"/>
  <c r="AI85" i="6"/>
  <c r="AH85" i="6"/>
  <c r="AG85" i="6"/>
  <c r="AF85" i="6"/>
  <c r="AI84" i="6"/>
  <c r="AH84" i="6"/>
  <c r="AG84" i="6"/>
  <c r="AF84" i="6"/>
  <c r="AI83" i="6"/>
  <c r="AH83" i="6"/>
  <c r="AG83" i="6"/>
  <c r="AF83" i="6"/>
  <c r="AI82" i="6"/>
  <c r="AH82" i="6"/>
  <c r="AG82" i="6"/>
  <c r="AF82" i="6"/>
  <c r="AI78" i="6"/>
  <c r="AH78" i="6"/>
  <c r="AG78" i="6"/>
  <c r="AF78" i="6"/>
  <c r="AI77" i="6"/>
  <c r="AH77" i="6"/>
  <c r="AG77" i="6"/>
  <c r="AF77" i="6"/>
  <c r="AI76" i="6"/>
  <c r="AH76" i="6"/>
  <c r="AG76" i="6"/>
  <c r="AF76" i="6"/>
  <c r="AI75" i="6"/>
  <c r="AH75" i="6"/>
  <c r="AG75" i="6"/>
  <c r="AF75" i="6"/>
  <c r="AI74" i="6"/>
  <c r="AH74" i="6"/>
  <c r="AG74" i="6"/>
  <c r="AF74" i="6"/>
  <c r="AI73" i="6"/>
  <c r="AH73" i="6"/>
  <c r="AG73" i="6"/>
  <c r="AF73" i="6"/>
  <c r="AI72" i="6"/>
  <c r="AH72" i="6"/>
  <c r="AG72" i="6"/>
  <c r="AF72" i="6"/>
  <c r="AI71" i="6"/>
  <c r="AH71" i="6"/>
  <c r="AG71" i="6"/>
  <c r="AF71" i="6"/>
  <c r="AI70" i="6"/>
  <c r="AH70" i="6"/>
  <c r="AG70" i="6"/>
  <c r="AF70" i="6"/>
  <c r="AI69" i="6"/>
  <c r="AH69" i="6"/>
  <c r="AG69" i="6"/>
  <c r="AF69" i="6"/>
  <c r="AI65" i="6"/>
  <c r="AH65" i="6"/>
  <c r="AG65" i="6"/>
  <c r="AF65" i="6"/>
  <c r="AI64" i="6"/>
  <c r="AH64" i="6"/>
  <c r="AG64" i="6"/>
  <c r="AF64" i="6"/>
  <c r="AI63" i="6"/>
  <c r="AH63" i="6"/>
  <c r="AG63" i="6"/>
  <c r="AF63" i="6"/>
  <c r="AI62" i="6"/>
  <c r="AH62" i="6"/>
  <c r="AG62" i="6"/>
  <c r="AF62" i="6"/>
  <c r="AI61" i="6"/>
  <c r="AH61" i="6"/>
  <c r="AG61" i="6"/>
  <c r="AF61" i="6"/>
  <c r="AI60" i="6"/>
  <c r="AH60" i="6"/>
  <c r="AG60" i="6"/>
  <c r="AF60" i="6"/>
  <c r="AI59" i="6"/>
  <c r="AH59" i="6"/>
  <c r="AG59" i="6"/>
  <c r="AF59" i="6"/>
  <c r="AI58" i="6"/>
  <c r="AH58" i="6"/>
  <c r="AG58" i="6"/>
  <c r="AF58" i="6"/>
  <c r="AI57" i="6"/>
  <c r="AH57" i="6"/>
  <c r="AG57" i="6"/>
  <c r="AF57" i="6"/>
  <c r="AI56" i="6"/>
  <c r="AH56" i="6"/>
  <c r="AG56" i="6"/>
  <c r="AF56" i="6"/>
  <c r="AI52" i="6"/>
  <c r="AH52" i="6"/>
  <c r="AG52" i="6"/>
  <c r="AF52" i="6"/>
  <c r="AI51" i="6"/>
  <c r="AH51" i="6"/>
  <c r="AG51" i="6"/>
  <c r="AF51" i="6"/>
  <c r="AI50" i="6"/>
  <c r="AH50" i="6"/>
  <c r="AG50" i="6"/>
  <c r="AF50" i="6"/>
  <c r="AI49" i="6"/>
  <c r="AH49" i="6"/>
  <c r="AG49" i="6"/>
  <c r="AF49" i="6"/>
  <c r="AI48" i="6"/>
  <c r="AH48" i="6"/>
  <c r="AG48" i="6"/>
  <c r="AF48" i="6"/>
  <c r="AI47" i="6"/>
  <c r="AH47" i="6"/>
  <c r="AG47" i="6"/>
  <c r="AF47" i="6"/>
  <c r="AI46" i="6"/>
  <c r="AH46" i="6"/>
  <c r="AG46" i="6"/>
  <c r="AF46" i="6"/>
  <c r="AI45" i="6"/>
  <c r="AH45" i="6"/>
  <c r="AG45" i="6"/>
  <c r="AF45" i="6"/>
  <c r="AI44" i="6"/>
  <c r="AH44" i="6"/>
  <c r="AG44" i="6"/>
  <c r="AF44" i="6"/>
  <c r="AI43" i="6"/>
  <c r="AH43" i="6"/>
  <c r="AG43" i="6"/>
  <c r="AF43" i="6"/>
  <c r="AJ41" i="6"/>
  <c r="AI39" i="6"/>
  <c r="AH39" i="6"/>
  <c r="AG39" i="6"/>
  <c r="AF39" i="6"/>
  <c r="AI38" i="6"/>
  <c r="AH38" i="6"/>
  <c r="AG38" i="6"/>
  <c r="AF38" i="6"/>
  <c r="AI37" i="6"/>
  <c r="AH37" i="6"/>
  <c r="AG37" i="6"/>
  <c r="AF37" i="6"/>
  <c r="AI36" i="6"/>
  <c r="AH36" i="6"/>
  <c r="AG36" i="6"/>
  <c r="AF36" i="6"/>
  <c r="AI35" i="6"/>
  <c r="AH35" i="6"/>
  <c r="AG35" i="6"/>
  <c r="AF35" i="6"/>
  <c r="AI34" i="6"/>
  <c r="AH34" i="6"/>
  <c r="AG34" i="6"/>
  <c r="AF34" i="6"/>
  <c r="AI33" i="6"/>
  <c r="AH33" i="6"/>
  <c r="AG33" i="6"/>
  <c r="AF33" i="6"/>
  <c r="AI32" i="6"/>
  <c r="AH32" i="6"/>
  <c r="AG32" i="6"/>
  <c r="AF32" i="6"/>
  <c r="AI31" i="6"/>
  <c r="AH31" i="6"/>
  <c r="AG31" i="6"/>
  <c r="AF31" i="6"/>
  <c r="AI30" i="6"/>
  <c r="AH30" i="6"/>
  <c r="AG30" i="6"/>
  <c r="AF30" i="6"/>
  <c r="AI26" i="6"/>
  <c r="AH26" i="6"/>
  <c r="AG26" i="6"/>
  <c r="AF26" i="6"/>
  <c r="AI25" i="6"/>
  <c r="AH25" i="6"/>
  <c r="AG25" i="6"/>
  <c r="AF25" i="6"/>
  <c r="AI24" i="6"/>
  <c r="AH24" i="6"/>
  <c r="AG24" i="6"/>
  <c r="AF24" i="6"/>
  <c r="AI23" i="6"/>
  <c r="AH23" i="6"/>
  <c r="AG23" i="6"/>
  <c r="AF23" i="6"/>
  <c r="AI22" i="6"/>
  <c r="AH22" i="6"/>
  <c r="AG22" i="6"/>
  <c r="AF22" i="6"/>
  <c r="AI21" i="6"/>
  <c r="AH21" i="6"/>
  <c r="AG21" i="6"/>
  <c r="AF21" i="6"/>
  <c r="AI20" i="6"/>
  <c r="AH20" i="6"/>
  <c r="AG20" i="6"/>
  <c r="AF20" i="6"/>
  <c r="AI19" i="6"/>
  <c r="AH19" i="6"/>
  <c r="AG19" i="6"/>
  <c r="AF19" i="6"/>
  <c r="AI18" i="6"/>
  <c r="AH18" i="6"/>
  <c r="AG18" i="6"/>
  <c r="AF18" i="6"/>
  <c r="AI17" i="6"/>
  <c r="AH17" i="6"/>
  <c r="AG17" i="6"/>
  <c r="AF17" i="6"/>
  <c r="AK21" i="2"/>
  <c r="AK27" i="2" s="1"/>
  <c r="AI21" i="2"/>
  <c r="AI27" i="2" s="1"/>
  <c r="J14" i="3" s="1"/>
  <c r="AG21" i="2"/>
  <c r="AG27" i="2" s="1"/>
  <c r="H14" i="3" s="1"/>
  <c r="AK20" i="2"/>
  <c r="AG20" i="2"/>
  <c r="AE20" i="2"/>
  <c r="AJ15" i="6"/>
  <c r="Z104" i="6"/>
  <c r="Y104" i="6"/>
  <c r="X104" i="6"/>
  <c r="W104" i="6"/>
  <c r="Z103" i="6"/>
  <c r="Y103" i="6"/>
  <c r="X103" i="6"/>
  <c r="W103" i="6"/>
  <c r="Z102" i="6"/>
  <c r="Y102" i="6"/>
  <c r="X102" i="6"/>
  <c r="W102" i="6"/>
  <c r="Z101" i="6"/>
  <c r="Y101" i="6"/>
  <c r="X101" i="6"/>
  <c r="W101" i="6"/>
  <c r="Z100" i="6"/>
  <c r="Y100" i="6"/>
  <c r="X100" i="6"/>
  <c r="W100" i="6"/>
  <c r="Z99" i="6"/>
  <c r="Y99" i="6"/>
  <c r="X99" i="6"/>
  <c r="W99" i="6"/>
  <c r="Z98" i="6"/>
  <c r="X98" i="6"/>
  <c r="W98" i="6"/>
  <c r="Z97" i="6"/>
  <c r="Y97" i="6"/>
  <c r="X97" i="6"/>
  <c r="W97" i="6"/>
  <c r="Z96" i="6"/>
  <c r="Y96" i="6"/>
  <c r="X96" i="6"/>
  <c r="W96" i="6"/>
  <c r="Y98" i="6" s="1"/>
  <c r="Z95" i="6"/>
  <c r="Y95" i="6"/>
  <c r="X95" i="6"/>
  <c r="W95" i="6"/>
  <c r="Z91" i="6"/>
  <c r="Y91" i="6"/>
  <c r="X91" i="6"/>
  <c r="W91" i="6"/>
  <c r="Z90" i="6"/>
  <c r="Y90" i="6"/>
  <c r="X90" i="6"/>
  <c r="W90" i="6"/>
  <c r="Z89" i="6"/>
  <c r="Y89" i="6"/>
  <c r="X89" i="6"/>
  <c r="W89" i="6"/>
  <c r="Z88" i="6"/>
  <c r="Y88" i="6"/>
  <c r="X88" i="6"/>
  <c r="W88" i="6"/>
  <c r="Z87" i="6"/>
  <c r="Y87" i="6"/>
  <c r="X87" i="6"/>
  <c r="W87" i="6"/>
  <c r="Z86" i="6"/>
  <c r="Y86" i="6"/>
  <c r="X86" i="6"/>
  <c r="W86" i="6"/>
  <c r="Z85" i="6"/>
  <c r="Y85" i="6"/>
  <c r="X85" i="6"/>
  <c r="W85" i="6"/>
  <c r="Z84" i="6"/>
  <c r="Y84" i="6"/>
  <c r="X84" i="6"/>
  <c r="W84" i="6"/>
  <c r="Z83" i="6"/>
  <c r="Y83" i="6"/>
  <c r="X83" i="6"/>
  <c r="W83" i="6"/>
  <c r="Z82" i="6"/>
  <c r="Y82" i="6"/>
  <c r="X82" i="6"/>
  <c r="W82" i="6"/>
  <c r="Z78" i="6"/>
  <c r="Y78" i="6"/>
  <c r="X78" i="6"/>
  <c r="W78" i="6"/>
  <c r="Z77" i="6"/>
  <c r="Y77" i="6"/>
  <c r="X77" i="6"/>
  <c r="W77" i="6"/>
  <c r="Z76" i="6"/>
  <c r="Y76" i="6"/>
  <c r="X76" i="6"/>
  <c r="W76" i="6"/>
  <c r="Z75" i="6"/>
  <c r="Y75" i="6"/>
  <c r="X75" i="6"/>
  <c r="W75" i="6"/>
  <c r="Z74" i="6"/>
  <c r="Y74" i="6"/>
  <c r="X74" i="6"/>
  <c r="W74" i="6"/>
  <c r="Z73" i="6"/>
  <c r="Y73" i="6"/>
  <c r="X73" i="6"/>
  <c r="W73" i="6"/>
  <c r="Z72" i="6"/>
  <c r="Y72" i="6"/>
  <c r="X72" i="6"/>
  <c r="W72" i="6"/>
  <c r="Z71" i="6"/>
  <c r="Y71" i="6"/>
  <c r="X71" i="6"/>
  <c r="W71" i="6"/>
  <c r="Z70" i="6"/>
  <c r="Y70" i="6"/>
  <c r="X70" i="6"/>
  <c r="W70" i="6"/>
  <c r="Z69" i="6"/>
  <c r="Y69" i="6"/>
  <c r="X69" i="6"/>
  <c r="W69" i="6"/>
  <c r="Z65" i="6"/>
  <c r="Y65" i="6"/>
  <c r="X65" i="6"/>
  <c r="W65" i="6"/>
  <c r="Z64" i="6"/>
  <c r="Y64" i="6"/>
  <c r="X64" i="6"/>
  <c r="W64" i="6"/>
  <c r="Z63" i="6"/>
  <c r="Y63" i="6"/>
  <c r="X63" i="6"/>
  <c r="W63" i="6"/>
  <c r="Z62" i="6"/>
  <c r="Y62" i="6"/>
  <c r="X62" i="6"/>
  <c r="W62" i="6"/>
  <c r="Z61" i="6"/>
  <c r="Y61" i="6"/>
  <c r="X61" i="6"/>
  <c r="W61" i="6"/>
  <c r="Z60" i="6"/>
  <c r="Y60" i="6"/>
  <c r="X60" i="6"/>
  <c r="W60" i="6"/>
  <c r="Z59" i="6"/>
  <c r="Y59" i="6"/>
  <c r="X59" i="6"/>
  <c r="W59" i="6"/>
  <c r="Z58" i="6"/>
  <c r="Y58" i="6"/>
  <c r="X58" i="6"/>
  <c r="W58" i="6"/>
  <c r="Z57" i="6"/>
  <c r="Y57" i="6"/>
  <c r="X57" i="6"/>
  <c r="W57" i="6"/>
  <c r="Z56" i="6"/>
  <c r="Y56" i="6"/>
  <c r="X56" i="6"/>
  <c r="W56" i="6"/>
  <c r="Z52" i="6"/>
  <c r="Y52" i="6"/>
  <c r="X52" i="6"/>
  <c r="W52" i="6"/>
  <c r="Z51" i="6"/>
  <c r="Y51" i="6"/>
  <c r="X51" i="6"/>
  <c r="W51" i="6"/>
  <c r="Z50" i="6"/>
  <c r="Y50" i="6"/>
  <c r="X50" i="6"/>
  <c r="W50" i="6"/>
  <c r="Z49" i="6"/>
  <c r="Y49" i="6"/>
  <c r="X49" i="6"/>
  <c r="W49" i="6"/>
  <c r="Z48" i="6"/>
  <c r="Y48" i="6"/>
  <c r="X48" i="6"/>
  <c r="W48" i="6"/>
  <c r="Z47" i="6"/>
  <c r="Y47" i="6"/>
  <c r="X47" i="6"/>
  <c r="W47" i="6"/>
  <c r="Z46" i="6"/>
  <c r="Y46" i="6"/>
  <c r="X46" i="6"/>
  <c r="W46" i="6"/>
  <c r="Z45" i="6"/>
  <c r="Y45" i="6"/>
  <c r="X45" i="6"/>
  <c r="W45" i="6"/>
  <c r="Z44" i="6"/>
  <c r="Y44" i="6"/>
  <c r="X44" i="6"/>
  <c r="W44" i="6"/>
  <c r="Z43" i="6"/>
  <c r="Y43" i="6"/>
  <c r="X43" i="6"/>
  <c r="W43" i="6"/>
  <c r="Z39" i="6"/>
  <c r="Y39" i="6"/>
  <c r="X39" i="6"/>
  <c r="W39" i="6"/>
  <c r="Z38" i="6"/>
  <c r="Y38" i="6"/>
  <c r="X38" i="6"/>
  <c r="W38" i="6"/>
  <c r="Z37" i="6"/>
  <c r="Y37" i="6"/>
  <c r="X37" i="6"/>
  <c r="W37" i="6"/>
  <c r="Z36" i="6"/>
  <c r="Y36" i="6"/>
  <c r="X36" i="6"/>
  <c r="W36" i="6"/>
  <c r="Z35" i="6"/>
  <c r="Y35" i="6"/>
  <c r="X35" i="6"/>
  <c r="W35" i="6"/>
  <c r="Z34" i="6"/>
  <c r="Y34" i="6"/>
  <c r="X34" i="6"/>
  <c r="W34" i="6"/>
  <c r="Z33" i="6"/>
  <c r="Y33" i="6"/>
  <c r="X33" i="6"/>
  <c r="W33" i="6"/>
  <c r="Z32" i="6"/>
  <c r="Y32" i="6"/>
  <c r="X32" i="6"/>
  <c r="W32" i="6"/>
  <c r="Z31" i="6"/>
  <c r="Y31" i="6"/>
  <c r="X31" i="6"/>
  <c r="W31" i="6"/>
  <c r="Z30" i="6"/>
  <c r="Y30" i="6"/>
  <c r="X30" i="6"/>
  <c r="W30" i="6"/>
  <c r="Z26" i="6"/>
  <c r="X26" i="6"/>
  <c r="W26" i="6"/>
  <c r="Y26" i="6" s="1"/>
  <c r="Z25" i="6"/>
  <c r="X25" i="6"/>
  <c r="W25" i="6"/>
  <c r="Y25" i="6" s="1"/>
  <c r="Z24" i="6"/>
  <c r="X24" i="6"/>
  <c r="W24" i="6"/>
  <c r="Y24" i="6" s="1"/>
  <c r="X23" i="6"/>
  <c r="Y23" i="6" s="1"/>
  <c r="W23" i="6"/>
  <c r="Z22" i="6"/>
  <c r="X22" i="6"/>
  <c r="W22" i="6"/>
  <c r="Y22" i="6" s="1"/>
  <c r="X21" i="6"/>
  <c r="Z21" i="6" s="1"/>
  <c r="W21" i="6"/>
  <c r="Z20" i="6"/>
  <c r="X20" i="6"/>
  <c r="W20" i="6"/>
  <c r="Y20" i="6" s="1"/>
  <c r="Z19" i="6"/>
  <c r="Y19" i="6"/>
  <c r="X19" i="6"/>
  <c r="W19" i="6"/>
  <c r="Z18" i="6"/>
  <c r="X18" i="6"/>
  <c r="W18" i="6"/>
  <c r="Y18" i="6" s="1"/>
  <c r="Z17" i="6"/>
  <c r="Y17" i="6"/>
  <c r="X17" i="6"/>
  <c r="W17" i="6"/>
  <c r="J1" i="6"/>
  <c r="Q91" i="6"/>
  <c r="Q90" i="6"/>
  <c r="Q89" i="6"/>
  <c r="Q88" i="6"/>
  <c r="Q87" i="6"/>
  <c r="Q86" i="6"/>
  <c r="Q85" i="6"/>
  <c r="Q84" i="6"/>
  <c r="Q83" i="6"/>
  <c r="P91" i="6"/>
  <c r="P90" i="6"/>
  <c r="P89" i="6"/>
  <c r="P88" i="6"/>
  <c r="P87" i="6"/>
  <c r="P86" i="6"/>
  <c r="P85" i="6"/>
  <c r="P84" i="6"/>
  <c r="P83" i="6"/>
  <c r="N91" i="6"/>
  <c r="N90" i="6"/>
  <c r="N89" i="6"/>
  <c r="N88" i="6"/>
  <c r="N87" i="6"/>
  <c r="N86" i="6"/>
  <c r="N85" i="6"/>
  <c r="N84" i="6"/>
  <c r="N83" i="6"/>
  <c r="Q82" i="6"/>
  <c r="P82" i="6"/>
  <c r="N82" i="6"/>
  <c r="Q78" i="6"/>
  <c r="Q77" i="6"/>
  <c r="Q76" i="6"/>
  <c r="Q75" i="6"/>
  <c r="Q74" i="6"/>
  <c r="Q73" i="6"/>
  <c r="Q72" i="6"/>
  <c r="Q71" i="6"/>
  <c r="Q70" i="6"/>
  <c r="P78" i="6"/>
  <c r="P77" i="6"/>
  <c r="P76" i="6"/>
  <c r="P75" i="6"/>
  <c r="P74" i="6"/>
  <c r="P73" i="6"/>
  <c r="P72" i="6"/>
  <c r="P71" i="6"/>
  <c r="P70" i="6"/>
  <c r="N78" i="6"/>
  <c r="N77" i="6"/>
  <c r="N76" i="6"/>
  <c r="N75" i="6"/>
  <c r="N74" i="6"/>
  <c r="N73" i="6"/>
  <c r="N72" i="6"/>
  <c r="N71" i="6"/>
  <c r="N70" i="6"/>
  <c r="Q69" i="6"/>
  <c r="P69" i="6"/>
  <c r="N69" i="6"/>
  <c r="Q65" i="6"/>
  <c r="Q64" i="6"/>
  <c r="Q63" i="6"/>
  <c r="Q62" i="6"/>
  <c r="Q61" i="6"/>
  <c r="Q60" i="6"/>
  <c r="Q59" i="6"/>
  <c r="Q58" i="6"/>
  <c r="Q57" i="6"/>
  <c r="P65" i="6"/>
  <c r="P64" i="6"/>
  <c r="P63" i="6"/>
  <c r="P62" i="6"/>
  <c r="P61" i="6"/>
  <c r="P60" i="6"/>
  <c r="P59" i="6"/>
  <c r="P58" i="6"/>
  <c r="P57" i="6"/>
  <c r="N56" i="6"/>
  <c r="N65" i="6"/>
  <c r="N64" i="6"/>
  <c r="N63" i="6"/>
  <c r="N62" i="6"/>
  <c r="N61" i="6"/>
  <c r="N60" i="6"/>
  <c r="N59" i="6"/>
  <c r="N58" i="6"/>
  <c r="N57" i="6"/>
  <c r="Q56" i="6"/>
  <c r="P56" i="6"/>
  <c r="P43" i="6"/>
  <c r="N43" i="6"/>
  <c r="Q43" i="6"/>
  <c r="Q52" i="6"/>
  <c r="Q51" i="6"/>
  <c r="Q50" i="6"/>
  <c r="Q49" i="6"/>
  <c r="Q48" i="6"/>
  <c r="Q47" i="6"/>
  <c r="Q46" i="6"/>
  <c r="Q45" i="6"/>
  <c r="Q44" i="6"/>
  <c r="P52" i="6"/>
  <c r="P51" i="6"/>
  <c r="P50" i="6"/>
  <c r="P49" i="6"/>
  <c r="P48" i="6"/>
  <c r="P47" i="6"/>
  <c r="P46" i="6"/>
  <c r="P45" i="6"/>
  <c r="P44" i="6"/>
  <c r="N44" i="6"/>
  <c r="N45" i="6"/>
  <c r="N46" i="6"/>
  <c r="N47" i="6"/>
  <c r="N48" i="6"/>
  <c r="N49" i="6"/>
  <c r="N50" i="6"/>
  <c r="N51" i="6"/>
  <c r="N52" i="6"/>
  <c r="Q30" i="6"/>
  <c r="Q39" i="6"/>
  <c r="Q38" i="6"/>
  <c r="Q37" i="6"/>
  <c r="Q36" i="6"/>
  <c r="Q35" i="6"/>
  <c r="Q34" i="6"/>
  <c r="Q33" i="6"/>
  <c r="Q32" i="6"/>
  <c r="Q31" i="6"/>
  <c r="N30" i="6"/>
  <c r="P30" i="6" s="1"/>
  <c r="N39" i="6"/>
  <c r="P39" i="6" s="1"/>
  <c r="N38" i="6"/>
  <c r="P38" i="6" s="1"/>
  <c r="N37" i="6"/>
  <c r="P37" i="6" s="1"/>
  <c r="N36" i="6"/>
  <c r="P36" i="6" s="1"/>
  <c r="N35" i="6"/>
  <c r="P35" i="6" s="1"/>
  <c r="N34" i="6"/>
  <c r="P34" i="6" s="1"/>
  <c r="N33" i="6"/>
  <c r="P33" i="6" s="1"/>
  <c r="N32" i="6"/>
  <c r="P32" i="6" s="1"/>
  <c r="N31" i="6"/>
  <c r="P31" i="6" s="1"/>
  <c r="Q26" i="6"/>
  <c r="Q25" i="6"/>
  <c r="Q24" i="6"/>
  <c r="Q23" i="6"/>
  <c r="Q22" i="6"/>
  <c r="Q21" i="6"/>
  <c r="Q20" i="6"/>
  <c r="Q19" i="6"/>
  <c r="Q18" i="6"/>
  <c r="P23" i="6"/>
  <c r="O17" i="6"/>
  <c r="Q17" i="6" s="1"/>
  <c r="N18" i="6"/>
  <c r="P18" i="6" s="1"/>
  <c r="N17" i="6"/>
  <c r="N19" i="6"/>
  <c r="P19" i="6" s="1"/>
  <c r="N20" i="6"/>
  <c r="P20" i="6" s="1"/>
  <c r="N21" i="6"/>
  <c r="P21" i="6" s="1"/>
  <c r="N22" i="6"/>
  <c r="P22" i="6" s="1"/>
  <c r="N23" i="6"/>
  <c r="N24" i="6"/>
  <c r="P24" i="6" s="1"/>
  <c r="N25" i="6"/>
  <c r="P25" i="6" s="1"/>
  <c r="N26" i="6"/>
  <c r="P26" i="6" s="1"/>
  <c r="Q104" i="6"/>
  <c r="P104" i="6"/>
  <c r="O104" i="6"/>
  <c r="N104" i="6"/>
  <c r="Q103" i="6"/>
  <c r="P103" i="6"/>
  <c r="O103" i="6"/>
  <c r="N103" i="6"/>
  <c r="Q102" i="6"/>
  <c r="P102" i="6"/>
  <c r="O102" i="6"/>
  <c r="N102" i="6"/>
  <c r="Q101" i="6"/>
  <c r="P101" i="6"/>
  <c r="O101" i="6"/>
  <c r="N101" i="6"/>
  <c r="Q100" i="6"/>
  <c r="P100" i="6"/>
  <c r="O100" i="6"/>
  <c r="N100" i="6"/>
  <c r="Q99" i="6"/>
  <c r="P99" i="6"/>
  <c r="O99" i="6"/>
  <c r="N99" i="6"/>
  <c r="Q98" i="6"/>
  <c r="O98" i="6"/>
  <c r="N98" i="6"/>
  <c r="Q97" i="6"/>
  <c r="P97" i="6"/>
  <c r="O97" i="6"/>
  <c r="N97" i="6"/>
  <c r="Q96" i="6"/>
  <c r="P96" i="6"/>
  <c r="O96" i="6"/>
  <c r="N96" i="6"/>
  <c r="P98" i="6" s="1"/>
  <c r="Q95" i="6"/>
  <c r="P95" i="6"/>
  <c r="O95" i="6"/>
  <c r="N95" i="6"/>
  <c r="O91" i="6"/>
  <c r="O90" i="6"/>
  <c r="O89" i="6"/>
  <c r="O88" i="6"/>
  <c r="O87" i="6"/>
  <c r="O86" i="6"/>
  <c r="O85" i="6"/>
  <c r="O84" i="6"/>
  <c r="O83" i="6"/>
  <c r="O82" i="6"/>
  <c r="O78" i="6"/>
  <c r="O77" i="6"/>
  <c r="O76" i="6"/>
  <c r="O75" i="6"/>
  <c r="O74" i="6"/>
  <c r="O73" i="6"/>
  <c r="O72" i="6"/>
  <c r="O71" i="6"/>
  <c r="O70" i="6"/>
  <c r="O69" i="6"/>
  <c r="O65" i="6"/>
  <c r="O64" i="6"/>
  <c r="O63" i="6"/>
  <c r="O62" i="6"/>
  <c r="O61" i="6"/>
  <c r="O60" i="6"/>
  <c r="O59" i="6"/>
  <c r="O58" i="6"/>
  <c r="O57" i="6"/>
  <c r="O56" i="6"/>
  <c r="O52" i="6"/>
  <c r="O51" i="6"/>
  <c r="O50" i="6"/>
  <c r="O49" i="6"/>
  <c r="O48" i="6"/>
  <c r="O47" i="6"/>
  <c r="O46" i="6"/>
  <c r="O45" i="6"/>
  <c r="O44" i="6"/>
  <c r="O43" i="6"/>
  <c r="O39" i="6"/>
  <c r="O38" i="6"/>
  <c r="O37" i="6"/>
  <c r="O36" i="6"/>
  <c r="O35" i="6"/>
  <c r="O34" i="6"/>
  <c r="O33" i="6"/>
  <c r="O32" i="6"/>
  <c r="O31" i="6"/>
  <c r="O30" i="6"/>
  <c r="O26" i="6"/>
  <c r="O25" i="6"/>
  <c r="O24" i="6"/>
  <c r="O23" i="6"/>
  <c r="O22" i="6"/>
  <c r="O21" i="6"/>
  <c r="O20" i="6"/>
  <c r="O19" i="6"/>
  <c r="O18" i="6"/>
  <c r="H42" i="1"/>
  <c r="T1" i="2"/>
  <c r="K1" i="2"/>
  <c r="B1" i="2"/>
  <c r="D35" i="1"/>
  <c r="BM1" i="2"/>
  <c r="BD1" i="2"/>
  <c r="AU1" i="2"/>
  <c r="AL1" i="2"/>
  <c r="AC1" i="2"/>
  <c r="AG13" i="1"/>
  <c r="AC13" i="1"/>
  <c r="B19" i="3" s="1"/>
  <c r="B17" i="3"/>
  <c r="B15" i="3"/>
  <c r="B13" i="3"/>
  <c r="C21" i="3"/>
  <c r="C19" i="3"/>
  <c r="C17" i="3"/>
  <c r="C15" i="3"/>
  <c r="C13" i="3"/>
  <c r="C11" i="3"/>
  <c r="A21" i="3"/>
  <c r="G21" i="3" s="1"/>
  <c r="A19" i="3"/>
  <c r="G19" i="3" s="1"/>
  <c r="A17" i="3"/>
  <c r="F17" i="3" s="1"/>
  <c r="A15" i="3"/>
  <c r="F15" i="3" s="1"/>
  <c r="A13" i="3"/>
  <c r="I13" i="3" s="1"/>
  <c r="A11" i="3"/>
  <c r="G11" i="3" s="1"/>
  <c r="A9" i="3"/>
  <c r="A7" i="3"/>
  <c r="J21" i="3"/>
  <c r="F19" i="3"/>
  <c r="E21" i="3"/>
  <c r="E19" i="3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46" i="1" s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46" i="1" s="1"/>
  <c r="AB17" i="1"/>
  <c r="AB16" i="1"/>
  <c r="AB15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46" i="1" s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46" i="1" s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46" i="1" s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46" i="1" s="1"/>
  <c r="L17" i="1"/>
  <c r="L16" i="1"/>
  <c r="L15" i="1"/>
  <c r="D15" i="1"/>
  <c r="D45" i="1"/>
  <c r="D44" i="1"/>
  <c r="D42" i="1"/>
  <c r="D41" i="1"/>
  <c r="D40" i="1"/>
  <c r="D38" i="1"/>
  <c r="D37" i="1"/>
  <c r="D36" i="1"/>
  <c r="D34" i="1"/>
  <c r="D33" i="1"/>
  <c r="D32" i="1"/>
  <c r="D31" i="1"/>
  <c r="D30" i="1"/>
  <c r="D19" i="1"/>
  <c r="D29" i="1"/>
  <c r="D28" i="1"/>
  <c r="D27" i="1"/>
  <c r="D26" i="1"/>
  <c r="D25" i="1"/>
  <c r="D21" i="1"/>
  <c r="D20" i="1"/>
  <c r="D18" i="1"/>
  <c r="D17" i="1"/>
  <c r="D16" i="1"/>
  <c r="D24" i="1"/>
  <c r="D22" i="1"/>
  <c r="D23" i="1"/>
  <c r="D39" i="1"/>
  <c r="D43" i="1"/>
  <c r="AH132" i="1"/>
  <c r="AH131" i="1"/>
  <c r="AH130" i="1"/>
  <c r="AH127" i="1"/>
  <c r="AH126" i="1"/>
  <c r="AH125" i="1"/>
  <c r="AH122" i="1"/>
  <c r="AH121" i="1"/>
  <c r="AH120" i="1"/>
  <c r="AH119" i="1"/>
  <c r="AH118" i="1"/>
  <c r="AH117" i="1"/>
  <c r="AH116" i="1"/>
  <c r="AH115" i="1"/>
  <c r="AH114" i="1"/>
  <c r="AH113" i="1"/>
  <c r="AH110" i="1"/>
  <c r="AH109" i="1"/>
  <c r="AH108" i="1"/>
  <c r="AH107" i="1"/>
  <c r="AH106" i="1"/>
  <c r="AH105" i="1"/>
  <c r="AH104" i="1"/>
  <c r="AH101" i="1"/>
  <c r="AH100" i="1"/>
  <c r="AH99" i="1"/>
  <c r="AH98" i="1"/>
  <c r="AH97" i="1"/>
  <c r="AH96" i="1"/>
  <c r="AH95" i="1"/>
  <c r="AH94" i="1"/>
  <c r="AH93" i="1"/>
  <c r="AH92" i="1"/>
  <c r="AH91" i="1"/>
  <c r="AH90" i="1"/>
  <c r="AH89" i="1"/>
  <c r="AH88" i="1"/>
  <c r="AH87" i="1"/>
  <c r="AH86" i="1"/>
  <c r="AH85" i="1"/>
  <c r="AH84" i="1"/>
  <c r="AH83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2" i="1"/>
  <c r="AH11" i="1"/>
  <c r="AH10" i="1"/>
  <c r="AH9" i="1"/>
  <c r="AH8" i="1"/>
  <c r="AH7" i="1"/>
  <c r="AH6" i="1"/>
  <c r="AH5" i="1"/>
  <c r="AH4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Z74" i="1"/>
  <c r="Z80" i="1"/>
  <c r="Z81" i="1"/>
  <c r="Z86" i="1"/>
  <c r="Z87" i="1"/>
  <c r="Z93" i="1"/>
  <c r="Z98" i="1"/>
  <c r="Z99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R71" i="1"/>
  <c r="Z71" i="1" s="1"/>
  <c r="R72" i="1"/>
  <c r="Z72" i="1" s="1"/>
  <c r="R73" i="1"/>
  <c r="Z73" i="1" s="1"/>
  <c r="R74" i="1"/>
  <c r="R75" i="1"/>
  <c r="Z75" i="1" s="1"/>
  <c r="R76" i="1"/>
  <c r="Z76" i="1" s="1"/>
  <c r="R77" i="1"/>
  <c r="Z77" i="1" s="1"/>
  <c r="R78" i="1"/>
  <c r="Z78" i="1" s="1"/>
  <c r="R79" i="1"/>
  <c r="Z79" i="1" s="1"/>
  <c r="R80" i="1"/>
  <c r="R81" i="1"/>
  <c r="R82" i="1"/>
  <c r="Z82" i="1" s="1"/>
  <c r="R83" i="1"/>
  <c r="Z83" i="1" s="1"/>
  <c r="R84" i="1"/>
  <c r="Z84" i="1" s="1"/>
  <c r="R85" i="1"/>
  <c r="Z85" i="1" s="1"/>
  <c r="R86" i="1"/>
  <c r="R87" i="1"/>
  <c r="R88" i="1"/>
  <c r="Z88" i="1" s="1"/>
  <c r="R89" i="1"/>
  <c r="Z89" i="1" s="1"/>
  <c r="R90" i="1"/>
  <c r="Z90" i="1" s="1"/>
  <c r="R91" i="1"/>
  <c r="Z91" i="1" s="1"/>
  <c r="R92" i="1"/>
  <c r="Z92" i="1" s="1"/>
  <c r="R93" i="1"/>
  <c r="R94" i="1"/>
  <c r="Z94" i="1" s="1"/>
  <c r="R95" i="1"/>
  <c r="Z95" i="1" s="1"/>
  <c r="R96" i="1"/>
  <c r="Z96" i="1" s="1"/>
  <c r="R97" i="1"/>
  <c r="Z97" i="1" s="1"/>
  <c r="R98" i="1"/>
  <c r="R99" i="1"/>
  <c r="R100" i="1"/>
  <c r="Z100" i="1" s="1"/>
  <c r="R101" i="1"/>
  <c r="Z101" i="1" s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F98" i="1"/>
  <c r="F99" i="1"/>
  <c r="F100" i="1"/>
  <c r="F101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H45" i="1"/>
  <c r="H44" i="1"/>
  <c r="H43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AD132" i="1"/>
  <c r="AD131" i="1"/>
  <c r="AD130" i="1"/>
  <c r="AD127" i="1"/>
  <c r="AD126" i="1"/>
  <c r="AD125" i="1"/>
  <c r="AD122" i="1"/>
  <c r="AD121" i="1"/>
  <c r="AD120" i="1"/>
  <c r="AD119" i="1"/>
  <c r="AD118" i="1"/>
  <c r="AD117" i="1"/>
  <c r="AD116" i="1"/>
  <c r="AD115" i="1"/>
  <c r="AD114" i="1"/>
  <c r="AD113" i="1"/>
  <c r="AD110" i="1"/>
  <c r="AD109" i="1"/>
  <c r="AD108" i="1"/>
  <c r="AD107" i="1"/>
  <c r="AD106" i="1"/>
  <c r="AD105" i="1"/>
  <c r="AD104" i="1"/>
  <c r="AD70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C136" i="1"/>
  <c r="AD12" i="1"/>
  <c r="AD11" i="1"/>
  <c r="AD10" i="1"/>
  <c r="AD9" i="1"/>
  <c r="AD8" i="1"/>
  <c r="AD7" i="1"/>
  <c r="AD6" i="1"/>
  <c r="AD5" i="1"/>
  <c r="AD4" i="1"/>
  <c r="Y13" i="1"/>
  <c r="Y136" i="1" s="1"/>
  <c r="V131" i="1"/>
  <c r="R131" i="1"/>
  <c r="Z131" i="1" s="1"/>
  <c r="N131" i="1"/>
  <c r="J131" i="1"/>
  <c r="F131" i="1"/>
  <c r="R121" i="1"/>
  <c r="Z121" i="1" s="1"/>
  <c r="N121" i="1"/>
  <c r="J121" i="1"/>
  <c r="F121" i="1"/>
  <c r="Y21" i="6" l="1"/>
  <c r="Z23" i="6"/>
  <c r="Z27" i="6" s="1"/>
  <c r="P17" i="6"/>
  <c r="P27" i="6" s="1"/>
  <c r="G66" i="6"/>
  <c r="G46" i="6"/>
  <c r="G53" i="6" s="1"/>
  <c r="G43" i="6"/>
  <c r="G45" i="6"/>
  <c r="H47" i="6"/>
  <c r="H46" i="6"/>
  <c r="G44" i="6"/>
  <c r="H43" i="6"/>
  <c r="AW21" i="2"/>
  <c r="AW27" i="2" s="1"/>
  <c r="K18" i="3"/>
  <c r="G22" i="3"/>
  <c r="G30" i="6"/>
  <c r="G40" i="6" s="1"/>
  <c r="H40" i="6"/>
  <c r="D46" i="1"/>
  <c r="BJ40" i="6"/>
  <c r="BS53" i="6"/>
  <c r="AQ66" i="6"/>
  <c r="Y66" i="6"/>
  <c r="AR66" i="6"/>
  <c r="BS26" i="2"/>
  <c r="BN12" i="2"/>
  <c r="BO14" i="2"/>
  <c r="BT15" i="2"/>
  <c r="BT26" i="2"/>
  <c r="BU26" i="2"/>
  <c r="BP12" i="2"/>
  <c r="BQ14" i="2"/>
  <c r="BN9" i="2"/>
  <c r="BQ12" i="2"/>
  <c r="BR14" i="2"/>
  <c r="BO9" i="2"/>
  <c r="BR12" i="2"/>
  <c r="BS14" i="2"/>
  <c r="BN10" i="2"/>
  <c r="BN13" i="2"/>
  <c r="BT14" i="2"/>
  <c r="BO10" i="2"/>
  <c r="BO13" i="2"/>
  <c r="BN15" i="2"/>
  <c r="BN26" i="2"/>
  <c r="BO26" i="2"/>
  <c r="BN11" i="2"/>
  <c r="BQ13" i="2"/>
  <c r="BP26" i="2"/>
  <c r="BG11" i="2"/>
  <c r="BJ13" i="2"/>
  <c r="BI15" i="2"/>
  <c r="BI26" i="2"/>
  <c r="J20" i="3" s="1"/>
  <c r="BE12" i="2"/>
  <c r="BF14" i="2"/>
  <c r="BK15" i="2"/>
  <c r="BK26" i="2"/>
  <c r="BF12" i="2"/>
  <c r="BG14" i="2"/>
  <c r="BL15" i="2"/>
  <c r="BL26" i="2"/>
  <c r="BG12" i="2"/>
  <c r="BH14" i="2"/>
  <c r="BE9" i="2"/>
  <c r="BH12" i="2"/>
  <c r="BI14" i="2"/>
  <c r="BF9" i="2"/>
  <c r="BI12" i="2"/>
  <c r="BJ14" i="2"/>
  <c r="BE10" i="2"/>
  <c r="BE13" i="2"/>
  <c r="BK14" i="2"/>
  <c r="BF10" i="2"/>
  <c r="BF13" i="2"/>
  <c r="BE15" i="2"/>
  <c r="BE26" i="2"/>
  <c r="E20" i="3" s="1"/>
  <c r="BG10" i="2"/>
  <c r="BG13" i="2"/>
  <c r="BF15" i="2"/>
  <c r="BF26" i="2"/>
  <c r="BE11" i="2"/>
  <c r="BH13" i="2"/>
  <c r="BG15" i="2"/>
  <c r="BG26" i="2"/>
  <c r="BF11" i="2"/>
  <c r="BI13" i="2"/>
  <c r="AY11" i="2"/>
  <c r="AV14" i="2"/>
  <c r="BA15" i="2"/>
  <c r="BA26" i="2"/>
  <c r="J18" i="3" s="1"/>
  <c r="AV12" i="2"/>
  <c r="AW14" i="2"/>
  <c r="BB15" i="2"/>
  <c r="BB26" i="2"/>
  <c r="AW12" i="2"/>
  <c r="AX14" i="2"/>
  <c r="BC15" i="2"/>
  <c r="BC26" i="2"/>
  <c r="AX12" i="2"/>
  <c r="AY14" i="2"/>
  <c r="AV9" i="2"/>
  <c r="AY12" i="2"/>
  <c r="AZ14" i="2"/>
  <c r="AW9" i="2"/>
  <c r="AZ12" i="2"/>
  <c r="BA14" i="2"/>
  <c r="AV10" i="2"/>
  <c r="AV13" i="2"/>
  <c r="BB14" i="2"/>
  <c r="AW10" i="2"/>
  <c r="AW13" i="2"/>
  <c r="AV15" i="2"/>
  <c r="AV26" i="2"/>
  <c r="E18" i="3" s="1"/>
  <c r="AX10" i="2"/>
  <c r="AX13" i="2"/>
  <c r="AW15" i="2"/>
  <c r="AW26" i="2"/>
  <c r="F18" i="3" s="1"/>
  <c r="AV11" i="2"/>
  <c r="AY13" i="2"/>
  <c r="AX15" i="2"/>
  <c r="AX26" i="2"/>
  <c r="AW11" i="2"/>
  <c r="AZ13" i="2"/>
  <c r="AM12" i="2"/>
  <c r="AN14" i="2"/>
  <c r="AS15" i="2"/>
  <c r="AN12" i="2"/>
  <c r="AO14" i="2"/>
  <c r="AT15" i="2"/>
  <c r="AT26" i="2"/>
  <c r="AO12" i="2"/>
  <c r="AP14" i="2"/>
  <c r="AM9" i="2"/>
  <c r="AP12" i="2"/>
  <c r="AQ14" i="2"/>
  <c r="AN9" i="2"/>
  <c r="AQ12" i="2"/>
  <c r="AR14" i="2"/>
  <c r="AM10" i="2"/>
  <c r="AM13" i="2"/>
  <c r="AS14" i="2"/>
  <c r="AN10" i="2"/>
  <c r="AN13" i="2"/>
  <c r="AM15" i="2"/>
  <c r="AM26" i="2"/>
  <c r="E16" i="3" s="1"/>
  <c r="AO10" i="2"/>
  <c r="AO13" i="2"/>
  <c r="AN15" i="2"/>
  <c r="AN26" i="2"/>
  <c r="AM11" i="2"/>
  <c r="AP13" i="2"/>
  <c r="AO15" i="2"/>
  <c r="AO26" i="2"/>
  <c r="AN11" i="2"/>
  <c r="AQ13" i="2"/>
  <c r="AF11" i="2"/>
  <c r="AI13" i="2"/>
  <c r="AH15" i="2"/>
  <c r="AH26" i="2"/>
  <c r="AD12" i="2"/>
  <c r="AE14" i="2"/>
  <c r="AJ15" i="2"/>
  <c r="AJ26" i="2"/>
  <c r="AK26" i="2"/>
  <c r="L14" i="3" s="1"/>
  <c r="AE9" i="2"/>
  <c r="AH12" i="2"/>
  <c r="AD26" i="2"/>
  <c r="AE26" i="2"/>
  <c r="AF26" i="2"/>
  <c r="U12" i="2"/>
  <c r="W11" i="2"/>
  <c r="Z13" i="2"/>
  <c r="Y15" i="2"/>
  <c r="Y26" i="2"/>
  <c r="I12" i="3" s="1"/>
  <c r="V12" i="2"/>
  <c r="W14" i="2"/>
  <c r="AB15" i="2"/>
  <c r="AB26" i="2"/>
  <c r="L12" i="3" s="1"/>
  <c r="W12" i="2"/>
  <c r="X14" i="2"/>
  <c r="U9" i="2"/>
  <c r="X12" i="2"/>
  <c r="Y14" i="2"/>
  <c r="V9" i="2"/>
  <c r="Y12" i="2"/>
  <c r="Z14" i="2"/>
  <c r="U10" i="2"/>
  <c r="U13" i="2"/>
  <c r="AA14" i="2"/>
  <c r="V10" i="2"/>
  <c r="V13" i="2"/>
  <c r="U15" i="2"/>
  <c r="W10" i="2"/>
  <c r="W13" i="2"/>
  <c r="V15" i="2"/>
  <c r="V14" i="2"/>
  <c r="U11" i="2"/>
  <c r="X13" i="2"/>
  <c r="W15" i="2"/>
  <c r="AA15" i="2"/>
  <c r="V11" i="2"/>
  <c r="Y13" i="2"/>
  <c r="N11" i="2"/>
  <c r="Q13" i="2"/>
  <c r="P15" i="2"/>
  <c r="L12" i="2"/>
  <c r="M14" i="2"/>
  <c r="R15" i="2"/>
  <c r="N12" i="2"/>
  <c r="O14" i="2"/>
  <c r="M9" i="2"/>
  <c r="P12" i="2"/>
  <c r="Q14" i="2"/>
  <c r="N10" i="2"/>
  <c r="N13" i="2"/>
  <c r="BS92" i="6"/>
  <c r="BI92" i="6"/>
  <c r="AI40" i="6"/>
  <c r="BR66" i="6"/>
  <c r="BS79" i="6"/>
  <c r="BS40" i="6"/>
  <c r="AZ66" i="6"/>
  <c r="Z53" i="6"/>
  <c r="BA79" i="6"/>
  <c r="BA92" i="6"/>
  <c r="Y27" i="6"/>
  <c r="AQ27" i="6"/>
  <c r="AR92" i="6"/>
  <c r="AZ27" i="6"/>
  <c r="AZ40" i="6"/>
  <c r="AI27" i="6"/>
  <c r="BI27" i="6"/>
  <c r="AH66" i="6"/>
  <c r="BJ105" i="6"/>
  <c r="Z40" i="6"/>
  <c r="AI66" i="6"/>
  <c r="AZ79" i="6"/>
  <c r="Z66" i="6"/>
  <c r="AQ79" i="6"/>
  <c r="BI40" i="6"/>
  <c r="BI79" i="6"/>
  <c r="BR79" i="6"/>
  <c r="Z92" i="6"/>
  <c r="AQ53" i="6"/>
  <c r="BJ27" i="6"/>
  <c r="BI66" i="6"/>
  <c r="Q53" i="6"/>
  <c r="AI53" i="6"/>
  <c r="AH79" i="6"/>
  <c r="AH92" i="6"/>
  <c r="BA40" i="6"/>
  <c r="BJ53" i="6"/>
  <c r="BJ66" i="6"/>
  <c r="BS66" i="6"/>
  <c r="Y92" i="6"/>
  <c r="BA66" i="6"/>
  <c r="Q27" i="6"/>
  <c r="AH27" i="6"/>
  <c r="AI92" i="6"/>
  <c r="AR27" i="6"/>
  <c r="AQ92" i="6"/>
  <c r="BA53" i="6"/>
  <c r="AI79" i="6"/>
  <c r="AQ40" i="6"/>
  <c r="AR79" i="6"/>
  <c r="Z105" i="6"/>
  <c r="AZ53" i="6"/>
  <c r="BA105" i="6"/>
  <c r="BJ79" i="6"/>
  <c r="P92" i="6"/>
  <c r="Z79" i="6"/>
  <c r="AI105" i="6"/>
  <c r="BJ92" i="6"/>
  <c r="BR27" i="6"/>
  <c r="BR40" i="6"/>
  <c r="BS105" i="6"/>
  <c r="Y40" i="6"/>
  <c r="AR40" i="6"/>
  <c r="AR105" i="6"/>
  <c r="AZ92" i="6"/>
  <c r="BS27" i="6"/>
  <c r="Y53" i="6"/>
  <c r="AH53" i="6"/>
  <c r="AR53" i="6"/>
  <c r="BA27" i="6"/>
  <c r="BI53" i="6"/>
  <c r="BR53" i="6"/>
  <c r="AH40" i="6"/>
  <c r="Y79" i="6"/>
  <c r="BR92" i="6"/>
  <c r="H27" i="6"/>
  <c r="G105" i="6"/>
  <c r="G17" i="6"/>
  <c r="G27" i="6" s="1"/>
  <c r="BK21" i="2"/>
  <c r="BK27" i="2" s="1"/>
  <c r="K20" i="3" s="1"/>
  <c r="AX20" i="2"/>
  <c r="P66" i="6"/>
  <c r="Q105" i="6"/>
  <c r="Q66" i="6"/>
  <c r="P53" i="6"/>
  <c r="Q92" i="6"/>
  <c r="Q40" i="6"/>
  <c r="P40" i="6"/>
  <c r="P79" i="6"/>
  <c r="Q79" i="6"/>
  <c r="P105" i="6"/>
  <c r="BI105" i="6"/>
  <c r="BR105" i="6"/>
  <c r="BU20" i="2"/>
  <c r="BN21" i="2"/>
  <c r="BN27" i="2" s="1"/>
  <c r="E22" i="3" s="1"/>
  <c r="BT67" i="6"/>
  <c r="BO21" i="2"/>
  <c r="BO27" i="2" s="1"/>
  <c r="F22" i="3" s="1"/>
  <c r="BT93" i="6"/>
  <c r="BQ21" i="2"/>
  <c r="BQ27" i="2" s="1"/>
  <c r="H22" i="3" s="1"/>
  <c r="BT28" i="6"/>
  <c r="BN20" i="2"/>
  <c r="BR21" i="2"/>
  <c r="BR27" i="2" s="1"/>
  <c r="I22" i="3" s="1"/>
  <c r="BO20" i="2"/>
  <c r="BS21" i="2"/>
  <c r="BS27" i="2" s="1"/>
  <c r="J22" i="3" s="1"/>
  <c r="BT54" i="6"/>
  <c r="BP20" i="2"/>
  <c r="BT21" i="2"/>
  <c r="BT27" i="2" s="1"/>
  <c r="K22" i="3" s="1"/>
  <c r="BQ20" i="2"/>
  <c r="BU21" i="2"/>
  <c r="BU27" i="2" s="1"/>
  <c r="BT80" i="6"/>
  <c r="BR20" i="2"/>
  <c r="BK20" i="2"/>
  <c r="BK41" i="6"/>
  <c r="BL20" i="2"/>
  <c r="BK67" i="6"/>
  <c r="BF21" i="2"/>
  <c r="BF27" i="2" s="1"/>
  <c r="F20" i="3" s="1"/>
  <c r="BG21" i="2"/>
  <c r="BG27" i="2" s="1"/>
  <c r="G20" i="3" s="1"/>
  <c r="BK93" i="6"/>
  <c r="BH21" i="2"/>
  <c r="BH27" i="2" s="1"/>
  <c r="H20" i="3" s="1"/>
  <c r="BK28" i="6"/>
  <c r="BK54" i="6"/>
  <c r="BH20" i="2"/>
  <c r="BL21" i="2"/>
  <c r="BL27" i="2" s="1"/>
  <c r="BK80" i="6"/>
  <c r="BI20" i="2"/>
  <c r="AZ105" i="6"/>
  <c r="BA20" i="2"/>
  <c r="BC20" i="2"/>
  <c r="BB67" i="6"/>
  <c r="AX21" i="2"/>
  <c r="AX27" i="2" s="1"/>
  <c r="G18" i="3" s="1"/>
  <c r="BB93" i="6"/>
  <c r="AY21" i="2"/>
  <c r="AY27" i="2" s="1"/>
  <c r="H18" i="3" s="1"/>
  <c r="BB28" i="6"/>
  <c r="BB54" i="6"/>
  <c r="AY20" i="2"/>
  <c r="BC21" i="2"/>
  <c r="BC27" i="2" s="1"/>
  <c r="AQ105" i="6"/>
  <c r="AR20" i="2"/>
  <c r="AT20" i="2"/>
  <c r="AN21" i="2"/>
  <c r="AN27" i="2" s="1"/>
  <c r="AO21" i="2"/>
  <c r="AO27" i="2" s="1"/>
  <c r="G16" i="3" s="1"/>
  <c r="AS93" i="6"/>
  <c r="AP21" i="2"/>
  <c r="AP27" i="2" s="1"/>
  <c r="H16" i="3" s="1"/>
  <c r="AS28" i="6"/>
  <c r="AM20" i="2"/>
  <c r="AQ21" i="2"/>
  <c r="AQ27" i="2" s="1"/>
  <c r="I16" i="3" s="1"/>
  <c r="AS54" i="6"/>
  <c r="AO20" i="2"/>
  <c r="AS21" i="2"/>
  <c r="AS27" i="2" s="1"/>
  <c r="K16" i="3" s="1"/>
  <c r="AP20" i="2"/>
  <c r="AT21" i="2"/>
  <c r="AT27" i="2" s="1"/>
  <c r="L16" i="3" s="1"/>
  <c r="AS80" i="6"/>
  <c r="AQ20" i="2"/>
  <c r="AH105" i="6"/>
  <c r="AD21" i="2"/>
  <c r="AD27" i="2" s="1"/>
  <c r="E14" i="3" s="1"/>
  <c r="AJ67" i="6"/>
  <c r="AE21" i="2"/>
  <c r="AE27" i="2" s="1"/>
  <c r="F14" i="3" s="1"/>
  <c r="AF21" i="2"/>
  <c r="AF27" i="2" s="1"/>
  <c r="G14" i="3" s="1"/>
  <c r="AJ93" i="6"/>
  <c r="AJ28" i="6"/>
  <c r="AD20" i="2"/>
  <c r="AH21" i="2"/>
  <c r="AH27" i="2" s="1"/>
  <c r="AJ54" i="6"/>
  <c r="AF20" i="2"/>
  <c r="AJ21" i="2"/>
  <c r="AJ27" i="2" s="1"/>
  <c r="K14" i="3" s="1"/>
  <c r="AJ80" i="6"/>
  <c r="AH20" i="2"/>
  <c r="Y105" i="6"/>
  <c r="C7" i="3"/>
  <c r="H11" i="3"/>
  <c r="K15" i="3"/>
  <c r="I21" i="3"/>
  <c r="I11" i="3"/>
  <c r="H21" i="3"/>
  <c r="K11" i="3"/>
  <c r="J11" i="3"/>
  <c r="J15" i="3"/>
  <c r="L19" i="3"/>
  <c r="J19" i="3"/>
  <c r="L21" i="3"/>
  <c r="K21" i="3"/>
  <c r="F13" i="3"/>
  <c r="G17" i="3"/>
  <c r="E11" i="3"/>
  <c r="E15" i="3"/>
  <c r="L11" i="3"/>
  <c r="E17" i="3"/>
  <c r="K19" i="3"/>
  <c r="F11" i="3"/>
  <c r="L17" i="3"/>
  <c r="E13" i="3"/>
  <c r="K17" i="3"/>
  <c r="L13" i="3"/>
  <c r="J17" i="3"/>
  <c r="H13" i="3"/>
  <c r="I17" i="3"/>
  <c r="F21" i="3"/>
  <c r="G13" i="3"/>
  <c r="H17" i="3"/>
  <c r="B21" i="3"/>
  <c r="AG136" i="1"/>
  <c r="I19" i="3"/>
  <c r="H19" i="3"/>
  <c r="L15" i="3"/>
  <c r="I15" i="3"/>
  <c r="H15" i="3"/>
  <c r="G15" i="3"/>
  <c r="K13" i="3"/>
  <c r="J13" i="3"/>
  <c r="F9" i="3"/>
  <c r="G9" i="3"/>
  <c r="H9" i="3"/>
  <c r="I9" i="3"/>
  <c r="J9" i="3"/>
  <c r="K9" i="3"/>
  <c r="L9" i="3"/>
  <c r="E9" i="3"/>
  <c r="H7" i="3"/>
  <c r="I7" i="3"/>
  <c r="J7" i="3"/>
  <c r="K7" i="3"/>
  <c r="L7" i="3"/>
  <c r="E7" i="3"/>
  <c r="F7" i="3"/>
  <c r="G7" i="3"/>
  <c r="AH133" i="1"/>
  <c r="AH128" i="1"/>
  <c r="AH123" i="1"/>
  <c r="AH111" i="1"/>
  <c r="AH102" i="1"/>
  <c r="AH68" i="1"/>
  <c r="AH46" i="1"/>
  <c r="AH13" i="1"/>
  <c r="H46" i="1"/>
  <c r="C9" i="3" s="1"/>
  <c r="AD13" i="1"/>
  <c r="AD46" i="1"/>
  <c r="AD111" i="1"/>
  <c r="AD102" i="1"/>
  <c r="AD68" i="1"/>
  <c r="AD128" i="1"/>
  <c r="AD123" i="1"/>
  <c r="AD133" i="1"/>
  <c r="V36" i="1"/>
  <c r="R36" i="1"/>
  <c r="Z36" i="1" s="1"/>
  <c r="N36" i="1"/>
  <c r="J36" i="1"/>
  <c r="F36" i="1"/>
  <c r="F35" i="1"/>
  <c r="J35" i="1"/>
  <c r="N35" i="1"/>
  <c r="R35" i="1"/>
  <c r="Z35" i="1" s="1"/>
  <c r="V35" i="1"/>
  <c r="V29" i="1"/>
  <c r="V30" i="1"/>
  <c r="V31" i="1"/>
  <c r="V32" i="1"/>
  <c r="V33" i="1"/>
  <c r="V34" i="1"/>
  <c r="V37" i="1"/>
  <c r="V38" i="1"/>
  <c r="V39" i="1"/>
  <c r="V40" i="1"/>
  <c r="V41" i="1"/>
  <c r="R29" i="1"/>
  <c r="Z29" i="1" s="1"/>
  <c r="R30" i="1"/>
  <c r="Z30" i="1" s="1"/>
  <c r="R31" i="1"/>
  <c r="Z31" i="1" s="1"/>
  <c r="R32" i="1"/>
  <c r="Z32" i="1" s="1"/>
  <c r="R33" i="1"/>
  <c r="Z33" i="1" s="1"/>
  <c r="R34" i="1"/>
  <c r="Z34" i="1" s="1"/>
  <c r="R37" i="1"/>
  <c r="Z37" i="1" s="1"/>
  <c r="R38" i="1"/>
  <c r="Z38" i="1" s="1"/>
  <c r="R39" i="1"/>
  <c r="Z39" i="1" s="1"/>
  <c r="R40" i="1"/>
  <c r="Z40" i="1" s="1"/>
  <c r="R41" i="1"/>
  <c r="Z41" i="1" s="1"/>
  <c r="N29" i="1"/>
  <c r="N30" i="1"/>
  <c r="N31" i="1"/>
  <c r="N32" i="1"/>
  <c r="N33" i="1"/>
  <c r="N34" i="1"/>
  <c r="N37" i="1"/>
  <c r="N38" i="1"/>
  <c r="N39" i="1"/>
  <c r="N40" i="1"/>
  <c r="N41" i="1"/>
  <c r="J29" i="1"/>
  <c r="J30" i="1"/>
  <c r="J31" i="1"/>
  <c r="J32" i="1"/>
  <c r="J33" i="1"/>
  <c r="J34" i="1"/>
  <c r="J37" i="1"/>
  <c r="J38" i="1"/>
  <c r="J39" i="1"/>
  <c r="J40" i="1"/>
  <c r="J41" i="1"/>
  <c r="F29" i="1"/>
  <c r="F30" i="1"/>
  <c r="F31" i="1"/>
  <c r="F32" i="1"/>
  <c r="F33" i="1"/>
  <c r="F34" i="1"/>
  <c r="F37" i="1"/>
  <c r="F38" i="1"/>
  <c r="F39" i="1"/>
  <c r="F40" i="1"/>
  <c r="F41" i="1"/>
  <c r="H53" i="6" l="1"/>
  <c r="F16" i="3"/>
  <c r="M16" i="3" s="1"/>
  <c r="L20" i="3"/>
  <c r="I14" i="3"/>
  <c r="M14" i="3" s="1"/>
  <c r="L18" i="3"/>
  <c r="M18" i="3" s="1"/>
  <c r="L22" i="3"/>
  <c r="M22" i="3" s="1"/>
  <c r="I20" i="3"/>
  <c r="BK5" i="6"/>
  <c r="BK4" i="6"/>
  <c r="AS5" i="6"/>
  <c r="BT4" i="6"/>
  <c r="BT5" i="6"/>
  <c r="BB5" i="6"/>
  <c r="BB4" i="6"/>
  <c r="AS4" i="6"/>
  <c r="AJ5" i="6"/>
  <c r="AJ4" i="6"/>
  <c r="AH135" i="1"/>
  <c r="AH136" i="1"/>
  <c r="AD135" i="1"/>
  <c r="AD136" i="1"/>
  <c r="E13" i="1"/>
  <c r="M20" i="3" l="1"/>
  <c r="E5" i="6"/>
  <c r="F4" i="2"/>
  <c r="B7" i="3"/>
  <c r="I15" i="6" l="1"/>
  <c r="H11" i="6"/>
  <c r="I11" i="6"/>
  <c r="G11" i="6"/>
  <c r="F11" i="6"/>
  <c r="I10" i="6"/>
  <c r="J20" i="2" s="1"/>
  <c r="F10" i="6"/>
  <c r="I26" i="2"/>
  <c r="H26" i="2"/>
  <c r="G26" i="2"/>
  <c r="J26" i="2"/>
  <c r="G10" i="6"/>
  <c r="D10" i="6"/>
  <c r="B10" i="6"/>
  <c r="C10" i="6"/>
  <c r="E10" i="6"/>
  <c r="H10" i="6"/>
  <c r="I20" i="2" s="1"/>
  <c r="E37" i="4"/>
  <c r="G37" i="4" s="1"/>
  <c r="H37" i="4" s="1"/>
  <c r="E36" i="4"/>
  <c r="G36" i="4" s="1"/>
  <c r="H36" i="4" s="1"/>
  <c r="E35" i="4"/>
  <c r="G35" i="4" s="1"/>
  <c r="H35" i="4" s="1"/>
  <c r="E34" i="4"/>
  <c r="G34" i="4" s="1"/>
  <c r="H34" i="4" s="1"/>
  <c r="E33" i="4"/>
  <c r="G33" i="4" s="1"/>
  <c r="H33" i="4" s="1"/>
  <c r="E32" i="4"/>
  <c r="E31" i="4"/>
  <c r="E30" i="4"/>
  <c r="E29" i="4"/>
  <c r="E28" i="4"/>
  <c r="E27" i="4"/>
  <c r="E26" i="4"/>
  <c r="E25" i="4"/>
  <c r="G25" i="4" s="1"/>
  <c r="H25" i="4" s="1"/>
  <c r="AA24" i="4"/>
  <c r="AC24" i="4" s="1"/>
  <c r="E24" i="4"/>
  <c r="AA23" i="4"/>
  <c r="AC23" i="4" s="1"/>
  <c r="E23" i="4"/>
  <c r="AA22" i="4"/>
  <c r="AC22" i="4" s="1"/>
  <c r="E22" i="4"/>
  <c r="G22" i="4" s="1"/>
  <c r="H22" i="4" s="1"/>
  <c r="E21" i="4"/>
  <c r="G21" i="4" s="1"/>
  <c r="H21" i="4" s="1"/>
  <c r="AA20" i="4"/>
  <c r="AC20" i="4" s="1"/>
  <c r="E20" i="4"/>
  <c r="AB19" i="4"/>
  <c r="AA19" i="4"/>
  <c r="AC19" i="4" s="1"/>
  <c r="E19" i="4"/>
  <c r="AA18" i="4"/>
  <c r="AC18" i="4" s="1"/>
  <c r="E18" i="4"/>
  <c r="G18" i="4" s="1"/>
  <c r="H18" i="4" s="1"/>
  <c r="AA17" i="4"/>
  <c r="AC17" i="4" s="1"/>
  <c r="E17" i="4"/>
  <c r="AB16" i="4"/>
  <c r="AA16" i="4"/>
  <c r="AC16" i="4" s="1"/>
  <c r="E16" i="4"/>
  <c r="E15" i="4"/>
  <c r="AA14" i="4"/>
  <c r="AC14" i="4" s="1"/>
  <c r="E14" i="4"/>
  <c r="AA13" i="4"/>
  <c r="AC13" i="4" s="1"/>
  <c r="E13" i="4"/>
  <c r="AA12" i="4"/>
  <c r="AC12" i="4" s="1"/>
  <c r="E12" i="4"/>
  <c r="G12" i="4" s="1"/>
  <c r="H12" i="4" s="1"/>
  <c r="AA11" i="4"/>
  <c r="AC11" i="4" s="1"/>
  <c r="E11" i="4"/>
  <c r="G11" i="4" s="1"/>
  <c r="H11" i="4" s="1"/>
  <c r="AA10" i="4"/>
  <c r="AC10" i="4" s="1"/>
  <c r="E10" i="4"/>
  <c r="G10" i="4" s="1"/>
  <c r="H10" i="4" s="1"/>
  <c r="AA9" i="4"/>
  <c r="AC9" i="4" s="1"/>
  <c r="E9" i="4"/>
  <c r="E8" i="4"/>
  <c r="G8" i="4" s="1"/>
  <c r="H8" i="4" s="1"/>
  <c r="AA7" i="4"/>
  <c r="AC7" i="4" s="1"/>
  <c r="E7" i="4"/>
  <c r="AA6" i="4"/>
  <c r="AC6" i="4" s="1"/>
  <c r="E6" i="4"/>
  <c r="AA5" i="4"/>
  <c r="AC5" i="4" s="1"/>
  <c r="E5" i="4"/>
  <c r="AA4" i="4"/>
  <c r="AC4" i="4" s="1"/>
  <c r="E4" i="4"/>
  <c r="AA3" i="4"/>
  <c r="AC3" i="4" s="1"/>
  <c r="E3" i="4"/>
  <c r="D20" i="2" l="1"/>
  <c r="H20" i="2"/>
  <c r="E20" i="2"/>
  <c r="G20" i="2"/>
  <c r="F20" i="2"/>
  <c r="C20" i="2"/>
  <c r="I5" i="6"/>
  <c r="G26" i="4"/>
  <c r="H26" i="4" s="1"/>
  <c r="O5" i="4" s="1"/>
  <c r="G23" i="4"/>
  <c r="H23" i="4" s="1"/>
  <c r="G9" i="4"/>
  <c r="H9" i="4" s="1"/>
  <c r="G6" i="4"/>
  <c r="H6" i="4" s="1"/>
  <c r="N4" i="4" s="1"/>
  <c r="G15" i="4"/>
  <c r="H15" i="4" s="1"/>
  <c r="G19" i="4"/>
  <c r="H19" i="4" s="1"/>
  <c r="G27" i="4"/>
  <c r="H27" i="4" s="1"/>
  <c r="G5" i="4"/>
  <c r="H5" i="4" s="1"/>
  <c r="G16" i="4"/>
  <c r="H16" i="4" s="1"/>
  <c r="G28" i="4"/>
  <c r="H28" i="4" s="1"/>
  <c r="G3" i="4"/>
  <c r="H3" i="4" s="1"/>
  <c r="G13" i="4"/>
  <c r="H13" i="4" s="1"/>
  <c r="G4" i="4"/>
  <c r="H4" i="4" s="1"/>
  <c r="G17" i="4"/>
  <c r="H17" i="4" s="1"/>
  <c r="G24" i="4"/>
  <c r="H24" i="4" s="1"/>
  <c r="G31" i="4"/>
  <c r="H31" i="4" s="1"/>
  <c r="G7" i="4"/>
  <c r="H7" i="4" s="1"/>
  <c r="O4" i="4" s="1"/>
  <c r="G29" i="4"/>
  <c r="H29" i="4" s="1"/>
  <c r="G20" i="4"/>
  <c r="H20" i="4" s="1"/>
  <c r="P4" i="4" s="1"/>
  <c r="G30" i="4"/>
  <c r="H30" i="4" s="1"/>
  <c r="G14" i="4"/>
  <c r="H14" i="4" s="1"/>
  <c r="G32" i="4"/>
  <c r="H32" i="4" s="1"/>
  <c r="N5" i="4" l="1"/>
  <c r="T5" i="4" s="1"/>
  <c r="P5" i="4"/>
  <c r="V5" i="4" s="1"/>
  <c r="V4" i="4"/>
  <c r="T4" i="4"/>
  <c r="U4" i="4"/>
  <c r="S4" i="4"/>
  <c r="N3" i="4"/>
  <c r="P3" i="4"/>
  <c r="O3" i="4"/>
  <c r="P8" i="4" l="1"/>
  <c r="U5" i="4"/>
  <c r="Q5" i="4" s="1"/>
  <c r="S5" i="4"/>
  <c r="Q4" i="4"/>
  <c r="U3" i="4"/>
  <c r="S3" i="4"/>
  <c r="T3" i="4"/>
  <c r="N8" i="4"/>
  <c r="O8" i="4"/>
  <c r="V3" i="4"/>
  <c r="V5" i="1"/>
  <c r="V7" i="1"/>
  <c r="V8" i="1"/>
  <c r="V9" i="1"/>
  <c r="V10" i="1"/>
  <c r="V11" i="1"/>
  <c r="V12" i="1"/>
  <c r="R5" i="1"/>
  <c r="Z5" i="1" s="1"/>
  <c r="R7" i="1"/>
  <c r="Z7" i="1" s="1"/>
  <c r="R8" i="1"/>
  <c r="Z8" i="1" s="1"/>
  <c r="R9" i="1"/>
  <c r="Z9" i="1" s="1"/>
  <c r="R10" i="1"/>
  <c r="Z10" i="1" s="1"/>
  <c r="R11" i="1"/>
  <c r="Z11" i="1" s="1"/>
  <c r="R12" i="1"/>
  <c r="Z12" i="1" s="1"/>
  <c r="J5" i="1"/>
  <c r="J7" i="1"/>
  <c r="J8" i="1"/>
  <c r="J9" i="1"/>
  <c r="J10" i="1"/>
  <c r="J11" i="1"/>
  <c r="J12" i="1"/>
  <c r="Q3" i="4" l="1"/>
  <c r="Q8" i="4" s="1"/>
  <c r="F6" i="1"/>
  <c r="U13" i="1"/>
  <c r="Q13" i="1"/>
  <c r="M13" i="1"/>
  <c r="I13" i="1"/>
  <c r="W5" i="6" l="1"/>
  <c r="B11" i="3"/>
  <c r="B9" i="3"/>
  <c r="N6" i="1"/>
  <c r="J6" i="1"/>
  <c r="V6" i="1"/>
  <c r="R6" i="1"/>
  <c r="Z6" i="1" s="1"/>
  <c r="AA11" i="6" l="1"/>
  <c r="AB21" i="2" s="1"/>
  <c r="AB27" i="2" s="1"/>
  <c r="AA10" i="6"/>
  <c r="AB20" i="2" s="1"/>
  <c r="Z11" i="6"/>
  <c r="AA21" i="2" s="1"/>
  <c r="AA27" i="2" s="1"/>
  <c r="K12" i="3" s="1"/>
  <c r="Z10" i="6"/>
  <c r="AA20" i="2" s="1"/>
  <c r="Y11" i="6"/>
  <c r="Z21" i="2" s="1"/>
  <c r="Z27" i="2" s="1"/>
  <c r="J12" i="3" s="1"/>
  <c r="Y10" i="6"/>
  <c r="Z20" i="2" s="1"/>
  <c r="AA54" i="6"/>
  <c r="X11" i="6"/>
  <c r="Y21" i="2" s="1"/>
  <c r="Y27" i="2" s="1"/>
  <c r="X10" i="6"/>
  <c r="Y20" i="2" s="1"/>
  <c r="W11" i="6"/>
  <c r="X21" i="2" s="1"/>
  <c r="X27" i="2" s="1"/>
  <c r="H12" i="3" s="1"/>
  <c r="W10" i="6"/>
  <c r="X20" i="2" s="1"/>
  <c r="AA80" i="6"/>
  <c r="V11" i="6"/>
  <c r="W21" i="2" s="1"/>
  <c r="W27" i="2" s="1"/>
  <c r="G12" i="3" s="1"/>
  <c r="V10" i="6"/>
  <c r="W20" i="2" s="1"/>
  <c r="AA41" i="6"/>
  <c r="U11" i="6"/>
  <c r="V21" i="2" s="1"/>
  <c r="V27" i="2" s="1"/>
  <c r="F12" i="3" s="1"/>
  <c r="U10" i="6"/>
  <c r="V20" i="2" s="1"/>
  <c r="AA15" i="6"/>
  <c r="T10" i="6"/>
  <c r="AA67" i="6"/>
  <c r="AA28" i="6"/>
  <c r="AA93" i="6"/>
  <c r="V132" i="1"/>
  <c r="V130" i="1"/>
  <c r="V126" i="1"/>
  <c r="V127" i="1"/>
  <c r="V125" i="1"/>
  <c r="V114" i="1"/>
  <c r="V115" i="1"/>
  <c r="V116" i="1"/>
  <c r="V117" i="1"/>
  <c r="V118" i="1"/>
  <c r="V119" i="1"/>
  <c r="V120" i="1"/>
  <c r="V122" i="1"/>
  <c r="V113" i="1"/>
  <c r="V105" i="1"/>
  <c r="V106" i="1"/>
  <c r="V107" i="1"/>
  <c r="V108" i="1"/>
  <c r="V109" i="1"/>
  <c r="V110" i="1"/>
  <c r="V104" i="1"/>
  <c r="V70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48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42" i="1"/>
  <c r="V43" i="1"/>
  <c r="V44" i="1"/>
  <c r="V45" i="1"/>
  <c r="V15" i="1"/>
  <c r="V4" i="1"/>
  <c r="R132" i="1"/>
  <c r="Z132" i="1" s="1"/>
  <c r="R130" i="1"/>
  <c r="Z130" i="1" s="1"/>
  <c r="R126" i="1"/>
  <c r="Z126" i="1" s="1"/>
  <c r="R127" i="1"/>
  <c r="Z127" i="1" s="1"/>
  <c r="R125" i="1"/>
  <c r="Z125" i="1" s="1"/>
  <c r="R114" i="1"/>
  <c r="Z114" i="1" s="1"/>
  <c r="R115" i="1"/>
  <c r="Z115" i="1" s="1"/>
  <c r="R116" i="1"/>
  <c r="Z116" i="1" s="1"/>
  <c r="R117" i="1"/>
  <c r="Z117" i="1" s="1"/>
  <c r="R118" i="1"/>
  <c r="Z118" i="1" s="1"/>
  <c r="R119" i="1"/>
  <c r="Z119" i="1" s="1"/>
  <c r="R120" i="1"/>
  <c r="Z120" i="1" s="1"/>
  <c r="R122" i="1"/>
  <c r="Z122" i="1" s="1"/>
  <c r="R113" i="1"/>
  <c r="Z113" i="1" s="1"/>
  <c r="R105" i="1"/>
  <c r="Z105" i="1" s="1"/>
  <c r="R106" i="1"/>
  <c r="Z106" i="1" s="1"/>
  <c r="R107" i="1"/>
  <c r="Z107" i="1" s="1"/>
  <c r="R108" i="1"/>
  <c r="Z108" i="1" s="1"/>
  <c r="R109" i="1"/>
  <c r="Z109" i="1" s="1"/>
  <c r="R110" i="1"/>
  <c r="Z110" i="1" s="1"/>
  <c r="R104" i="1"/>
  <c r="Z104" i="1" s="1"/>
  <c r="R70" i="1"/>
  <c r="Z70" i="1" s="1"/>
  <c r="R49" i="1"/>
  <c r="Z49" i="1" s="1"/>
  <c r="R50" i="1"/>
  <c r="Z50" i="1" s="1"/>
  <c r="R51" i="1"/>
  <c r="Z51" i="1" s="1"/>
  <c r="R52" i="1"/>
  <c r="Z52" i="1" s="1"/>
  <c r="R53" i="1"/>
  <c r="Z53" i="1" s="1"/>
  <c r="R54" i="1"/>
  <c r="Z54" i="1" s="1"/>
  <c r="R55" i="1"/>
  <c r="Z55" i="1" s="1"/>
  <c r="R56" i="1"/>
  <c r="Z56" i="1" s="1"/>
  <c r="R57" i="1"/>
  <c r="Z57" i="1" s="1"/>
  <c r="R58" i="1"/>
  <c r="Z58" i="1" s="1"/>
  <c r="R59" i="1"/>
  <c r="Z59" i="1" s="1"/>
  <c r="R60" i="1"/>
  <c r="Z60" i="1" s="1"/>
  <c r="R61" i="1"/>
  <c r="Z61" i="1" s="1"/>
  <c r="R62" i="1"/>
  <c r="Z62" i="1" s="1"/>
  <c r="R63" i="1"/>
  <c r="Z63" i="1" s="1"/>
  <c r="R64" i="1"/>
  <c r="Z64" i="1" s="1"/>
  <c r="R65" i="1"/>
  <c r="Z65" i="1" s="1"/>
  <c r="R66" i="1"/>
  <c r="Z66" i="1" s="1"/>
  <c r="R67" i="1"/>
  <c r="Z67" i="1" s="1"/>
  <c r="R48" i="1"/>
  <c r="Z48" i="1" s="1"/>
  <c r="R16" i="1"/>
  <c r="Z16" i="1" s="1"/>
  <c r="R17" i="1"/>
  <c r="Z17" i="1" s="1"/>
  <c r="R18" i="1"/>
  <c r="Z18" i="1" s="1"/>
  <c r="R19" i="1"/>
  <c r="Z19" i="1" s="1"/>
  <c r="R20" i="1"/>
  <c r="Z20" i="1" s="1"/>
  <c r="R21" i="1"/>
  <c r="Z21" i="1" s="1"/>
  <c r="R22" i="1"/>
  <c r="Z22" i="1" s="1"/>
  <c r="R23" i="1"/>
  <c r="Z23" i="1" s="1"/>
  <c r="R24" i="1"/>
  <c r="Z24" i="1" s="1"/>
  <c r="R25" i="1"/>
  <c r="Z25" i="1" s="1"/>
  <c r="R26" i="1"/>
  <c r="Z26" i="1" s="1"/>
  <c r="R27" i="1"/>
  <c r="Z27" i="1" s="1"/>
  <c r="R28" i="1"/>
  <c r="Z28" i="1" s="1"/>
  <c r="R42" i="1"/>
  <c r="Z42" i="1" s="1"/>
  <c r="R43" i="1"/>
  <c r="Z43" i="1" s="1"/>
  <c r="R44" i="1"/>
  <c r="Z44" i="1" s="1"/>
  <c r="R45" i="1"/>
  <c r="Z45" i="1" s="1"/>
  <c r="R15" i="1"/>
  <c r="Z15" i="1" s="1"/>
  <c r="R4" i="1"/>
  <c r="Z4" i="1" s="1"/>
  <c r="Z13" i="1" s="1"/>
  <c r="N132" i="1"/>
  <c r="N130" i="1"/>
  <c r="N126" i="1"/>
  <c r="N127" i="1"/>
  <c r="N125" i="1"/>
  <c r="N114" i="1"/>
  <c r="N115" i="1"/>
  <c r="N116" i="1"/>
  <c r="N117" i="1"/>
  <c r="N118" i="1"/>
  <c r="N119" i="1"/>
  <c r="N120" i="1"/>
  <c r="N122" i="1"/>
  <c r="N113" i="1"/>
  <c r="N105" i="1"/>
  <c r="N106" i="1"/>
  <c r="N107" i="1"/>
  <c r="N108" i="1"/>
  <c r="N109" i="1"/>
  <c r="N110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J132" i="1"/>
  <c r="J130" i="1"/>
  <c r="J127" i="1"/>
  <c r="J126" i="1"/>
  <c r="J125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114" i="1"/>
  <c r="J115" i="1"/>
  <c r="J116" i="1"/>
  <c r="J117" i="1"/>
  <c r="J118" i="1"/>
  <c r="J119" i="1"/>
  <c r="J120" i="1"/>
  <c r="J122" i="1"/>
  <c r="J113" i="1"/>
  <c r="I136" i="1"/>
  <c r="U136" i="1"/>
  <c r="Q136" i="1"/>
  <c r="M136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42" i="1"/>
  <c r="F43" i="1"/>
  <c r="F44" i="1"/>
  <c r="F45" i="1"/>
  <c r="F5" i="1"/>
  <c r="F7" i="1"/>
  <c r="F8" i="1"/>
  <c r="F9" i="1"/>
  <c r="F10" i="1"/>
  <c r="F11" i="1"/>
  <c r="F12" i="1"/>
  <c r="U20" i="2" l="1"/>
  <c r="AA5" i="6"/>
  <c r="Z133" i="1"/>
  <c r="Z111" i="1"/>
  <c r="Z128" i="1"/>
  <c r="Z46" i="1"/>
  <c r="Z102" i="1"/>
  <c r="Z68" i="1"/>
  <c r="Z123" i="1"/>
  <c r="J133" i="1"/>
  <c r="R46" i="1"/>
  <c r="R13" i="1"/>
  <c r="J128" i="1"/>
  <c r="R102" i="1"/>
  <c r="R111" i="1"/>
  <c r="E136" i="1"/>
  <c r="J123" i="1"/>
  <c r="N48" i="1"/>
  <c r="J48" i="1"/>
  <c r="J68" i="1" s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42" i="1"/>
  <c r="J43" i="1"/>
  <c r="J44" i="1"/>
  <c r="J45" i="1"/>
  <c r="J15" i="1"/>
  <c r="J4" i="1"/>
  <c r="N104" i="1"/>
  <c r="N111" i="1" s="1"/>
  <c r="J105" i="1"/>
  <c r="J106" i="1"/>
  <c r="J107" i="1"/>
  <c r="J108" i="1"/>
  <c r="J109" i="1"/>
  <c r="J110" i="1"/>
  <c r="J104" i="1"/>
  <c r="N70" i="1"/>
  <c r="N102" i="1" s="1"/>
  <c r="J70" i="1"/>
  <c r="Z136" i="1" l="1"/>
  <c r="Z135" i="1"/>
  <c r="J13" i="1"/>
  <c r="V111" i="1"/>
  <c r="J111" i="1"/>
  <c r="J102" i="1"/>
  <c r="V102" i="1"/>
  <c r="J46" i="1"/>
  <c r="V46" i="1"/>
  <c r="V13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42" i="1"/>
  <c r="N43" i="1"/>
  <c r="N44" i="1"/>
  <c r="N45" i="1"/>
  <c r="N15" i="1"/>
  <c r="N5" i="1"/>
  <c r="N7" i="1"/>
  <c r="N8" i="1"/>
  <c r="N9" i="1"/>
  <c r="N10" i="1"/>
  <c r="N11" i="1"/>
  <c r="N12" i="1"/>
  <c r="N4" i="1"/>
  <c r="N13" i="1" l="1"/>
  <c r="J136" i="1"/>
  <c r="J135" i="1"/>
  <c r="N46" i="1"/>
  <c r="N5" i="6" l="1"/>
  <c r="O4" i="2"/>
  <c r="O3" i="2"/>
  <c r="W4" i="6"/>
  <c r="T11" i="6" s="1"/>
  <c r="F65" i="1"/>
  <c r="F66" i="1"/>
  <c r="F67" i="1"/>
  <c r="F70" i="1"/>
  <c r="R54" i="6" l="1"/>
  <c r="R10" i="6"/>
  <c r="S20" i="2" s="1"/>
  <c r="Q10" i="6"/>
  <c r="R20" i="2" s="1"/>
  <c r="P10" i="6"/>
  <c r="Q20" i="2" s="1"/>
  <c r="O10" i="6"/>
  <c r="P20" i="2" s="1"/>
  <c r="N4" i="6"/>
  <c r="R11" i="6" s="1"/>
  <c r="S21" i="2" s="1"/>
  <c r="S27" i="2" s="1"/>
  <c r="N10" i="6"/>
  <c r="O20" i="2" s="1"/>
  <c r="R41" i="6"/>
  <c r="M10" i="6"/>
  <c r="N20" i="2" s="1"/>
  <c r="R93" i="6"/>
  <c r="R15" i="6"/>
  <c r="L10" i="6"/>
  <c r="M20" i="2" s="1"/>
  <c r="R67" i="6"/>
  <c r="K10" i="6"/>
  <c r="K11" i="6" s="1"/>
  <c r="R80" i="6"/>
  <c r="R28" i="6"/>
  <c r="U21" i="2"/>
  <c r="U27" i="2" s="1"/>
  <c r="E12" i="3" s="1"/>
  <c r="M12" i="3" s="1"/>
  <c r="AA4" i="6"/>
  <c r="O26" i="2"/>
  <c r="Q26" i="2"/>
  <c r="L26" i="2"/>
  <c r="P26" i="2"/>
  <c r="I10" i="3" s="1"/>
  <c r="N26" i="2"/>
  <c r="G10" i="3" s="1"/>
  <c r="R26" i="2"/>
  <c r="K10" i="3" s="1"/>
  <c r="S26" i="2"/>
  <c r="L10" i="3" s="1"/>
  <c r="M26" i="2"/>
  <c r="F118" i="1"/>
  <c r="F104" i="1"/>
  <c r="F107" i="1"/>
  <c r="F132" i="1"/>
  <c r="F105" i="1"/>
  <c r="F126" i="1"/>
  <c r="F4" i="1"/>
  <c r="F15" i="1"/>
  <c r="F46" i="1" s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106" i="1"/>
  <c r="F108" i="1"/>
  <c r="F109" i="1"/>
  <c r="F110" i="1"/>
  <c r="F113" i="1"/>
  <c r="F114" i="1"/>
  <c r="F115" i="1"/>
  <c r="F116" i="1"/>
  <c r="F117" i="1"/>
  <c r="F119" i="1"/>
  <c r="F120" i="1"/>
  <c r="F122" i="1"/>
  <c r="N123" i="1" s="1"/>
  <c r="F125" i="1"/>
  <c r="F127" i="1"/>
  <c r="F130" i="1"/>
  <c r="O11" i="6" l="1"/>
  <c r="P21" i="2" s="1"/>
  <c r="P27" i="2" s="1"/>
  <c r="L20" i="2"/>
  <c r="R5" i="6"/>
  <c r="M11" i="6"/>
  <c r="N21" i="2" s="1"/>
  <c r="N27" i="2" s="1"/>
  <c r="P11" i="6"/>
  <c r="Q21" i="2" s="1"/>
  <c r="Q27" i="2" s="1"/>
  <c r="J10" i="3" s="1"/>
  <c r="Q11" i="6"/>
  <c r="R21" i="2" s="1"/>
  <c r="R27" i="2" s="1"/>
  <c r="L21" i="2"/>
  <c r="L27" i="2" s="1"/>
  <c r="E10" i="3" s="1"/>
  <c r="N11" i="6"/>
  <c r="O21" i="2" s="1"/>
  <c r="O27" i="2" s="1"/>
  <c r="H10" i="3" s="1"/>
  <c r="L11" i="6"/>
  <c r="M21" i="2" s="1"/>
  <c r="M27" i="2" s="1"/>
  <c r="F10" i="3" s="1"/>
  <c r="I54" i="6"/>
  <c r="I67" i="6"/>
  <c r="I93" i="6"/>
  <c r="I41" i="6"/>
  <c r="I28" i="6"/>
  <c r="I80" i="6"/>
  <c r="F133" i="1"/>
  <c r="F123" i="1"/>
  <c r="F68" i="1"/>
  <c r="N133" i="1"/>
  <c r="N68" i="1"/>
  <c r="R123" i="1"/>
  <c r="V123" i="1"/>
  <c r="F102" i="1"/>
  <c r="F111" i="1"/>
  <c r="F128" i="1"/>
  <c r="F13" i="1"/>
  <c r="R4" i="6" l="1"/>
  <c r="M10" i="3"/>
  <c r="F136" i="1"/>
  <c r="J3" i="2" s="1"/>
  <c r="F3" i="2"/>
  <c r="E4" i="6"/>
  <c r="C11" i="6" s="1"/>
  <c r="F135" i="1"/>
  <c r="J4" i="2" s="1"/>
  <c r="V133" i="1"/>
  <c r="R133" i="1"/>
  <c r="R68" i="1"/>
  <c r="V68" i="1"/>
  <c r="N128" i="1"/>
  <c r="N135" i="1" s="1"/>
  <c r="E11" i="6" l="1"/>
  <c r="F21" i="2" s="1"/>
  <c r="F27" i="2" s="1"/>
  <c r="H8" i="3" s="1"/>
  <c r="B11" i="6"/>
  <c r="D11" i="6"/>
  <c r="E21" i="2" s="1"/>
  <c r="E27" i="2" s="1"/>
  <c r="G8" i="3" s="1"/>
  <c r="I15" i="2"/>
  <c r="F12" i="2"/>
  <c r="D11" i="2"/>
  <c r="I14" i="2"/>
  <c r="F11" i="2"/>
  <c r="F26" i="2" s="1"/>
  <c r="D10" i="2"/>
  <c r="D15" i="2"/>
  <c r="H15" i="2"/>
  <c r="E15" i="2"/>
  <c r="D9" i="2"/>
  <c r="H14" i="2"/>
  <c r="E14" i="2"/>
  <c r="C15" i="2"/>
  <c r="H13" i="2"/>
  <c r="E13" i="2"/>
  <c r="C14" i="2"/>
  <c r="G15" i="2"/>
  <c r="E12" i="2"/>
  <c r="C13" i="2"/>
  <c r="C11" i="2"/>
  <c r="C26" i="2" s="1"/>
  <c r="G14" i="2"/>
  <c r="E11" i="2"/>
  <c r="C12" i="2"/>
  <c r="E10" i="2"/>
  <c r="G12" i="2"/>
  <c r="C10" i="2"/>
  <c r="G13" i="2"/>
  <c r="F15" i="2"/>
  <c r="D14" i="2"/>
  <c r="C9" i="2"/>
  <c r="F14" i="2"/>
  <c r="D13" i="2"/>
  <c r="J15" i="2"/>
  <c r="F13" i="2"/>
  <c r="D12" i="2"/>
  <c r="I21" i="2"/>
  <c r="I27" i="2" s="1"/>
  <c r="K8" i="3" s="1"/>
  <c r="D21" i="2"/>
  <c r="D27" i="2" s="1"/>
  <c r="F8" i="3" s="1"/>
  <c r="G21" i="2"/>
  <c r="G27" i="2" s="1"/>
  <c r="I8" i="3" s="1"/>
  <c r="H21" i="2"/>
  <c r="H27" i="2" s="1"/>
  <c r="J8" i="3" s="1"/>
  <c r="J21" i="2"/>
  <c r="J27" i="2" s="1"/>
  <c r="L8" i="3" s="1"/>
  <c r="N136" i="1"/>
  <c r="R128" i="1"/>
  <c r="D26" i="2" l="1"/>
  <c r="E26" i="2"/>
  <c r="C21" i="2"/>
  <c r="C27" i="2" s="1"/>
  <c r="E8" i="3" s="1"/>
  <c r="M8" i="3" s="1"/>
  <c r="I4" i="6"/>
  <c r="R135" i="1"/>
  <c r="R136" i="1"/>
  <c r="V128" i="1"/>
  <c r="V135" i="1" l="1"/>
  <c r="V136" i="1"/>
</calcChain>
</file>

<file path=xl/sharedStrings.xml><?xml version="1.0" encoding="utf-8"?>
<sst xmlns="http://schemas.openxmlformats.org/spreadsheetml/2006/main" count="1309" uniqueCount="274">
  <si>
    <t>Item</t>
  </si>
  <si>
    <t>Included Accessories</t>
  </si>
  <si>
    <t>3x Eggs with clips and pins</t>
  </si>
  <si>
    <t>Mac 550</t>
  </si>
  <si>
    <t>Weight (kg)</t>
  </si>
  <si>
    <t>Par 64</t>
  </si>
  <si>
    <t>4 Bar of 64's</t>
  </si>
  <si>
    <t>4 Flood bar</t>
  </si>
  <si>
    <t>TA500 (52kg)</t>
  </si>
  <si>
    <t>Audio</t>
  </si>
  <si>
    <t>Truss+surface+bungys</t>
  </si>
  <si>
    <t>Rigging</t>
  </si>
  <si>
    <t>2 shackles and two slings</t>
  </si>
  <si>
    <t>Mania EFX 600</t>
  </si>
  <si>
    <t>1200w Zoom</t>
  </si>
  <si>
    <t>60ft chain and bag</t>
  </si>
  <si>
    <t>Quantity</t>
  </si>
  <si>
    <t>Weight</t>
  </si>
  <si>
    <t>4x Eggs with clips and pins</t>
  </si>
  <si>
    <t>Projectors</t>
  </si>
  <si>
    <t>Selecon SPX Zoom</t>
  </si>
  <si>
    <t>Shakespeare</t>
  </si>
  <si>
    <t>XU106</t>
  </si>
  <si>
    <t>55" LCD</t>
  </si>
  <si>
    <t>Control 25</t>
  </si>
  <si>
    <t>500kg Chain Block</t>
  </si>
  <si>
    <t>1T Chain Block</t>
  </si>
  <si>
    <t>3T Clamp</t>
  </si>
  <si>
    <t>1T Clamp</t>
  </si>
  <si>
    <t>40'' LED</t>
  </si>
  <si>
    <t>400w HMI</t>
  </si>
  <si>
    <t>40" LCD</t>
  </si>
  <si>
    <t>Mirror ball and rotator</t>
  </si>
  <si>
    <t xml:space="preserve">Pin Spot </t>
  </si>
  <si>
    <t xml:space="preserve">LED par RGBAW </t>
  </si>
  <si>
    <t>TFA600HW</t>
  </si>
  <si>
    <t>Trussing</t>
  </si>
  <si>
    <t>Screens</t>
  </si>
  <si>
    <t>Lighting</t>
  </si>
  <si>
    <t>Mirror Ball</t>
  </si>
  <si>
    <t>IEC, Hanging Bracket, HC</t>
  </si>
  <si>
    <t>Cabling</t>
  </si>
  <si>
    <t>10m Wieland</t>
  </si>
  <si>
    <t>20m Wieland</t>
  </si>
  <si>
    <t>30m Wieland</t>
  </si>
  <si>
    <t>Socket Tails</t>
  </si>
  <si>
    <t>Draping</t>
  </si>
  <si>
    <t>BD, HC, SC, CF</t>
  </si>
  <si>
    <t>HC, CF, SC</t>
  </si>
  <si>
    <t>2x G clamps, 4x CF</t>
  </si>
  <si>
    <t>2x G clamp, SC</t>
  </si>
  <si>
    <t>1/2 Clamp, SC</t>
  </si>
  <si>
    <t>HC, SC</t>
  </si>
  <si>
    <t>HC, SC, Iris, Gobo holder, CF</t>
  </si>
  <si>
    <t>2x Omega Clamp, SC</t>
  </si>
  <si>
    <t>2x Berger Clamp, power cord</t>
  </si>
  <si>
    <t>Berger Clamp</t>
  </si>
  <si>
    <t>3 Set of Eggs</t>
  </si>
  <si>
    <t>Frame, Cranks, FP/RP</t>
  </si>
  <si>
    <t>Frame, FP/RP</t>
  </si>
  <si>
    <t>Hanging Bracket, Clamps, IEC</t>
  </si>
  <si>
    <t>IEC</t>
  </si>
  <si>
    <t>1x Cabinet, Hanging Bracket, HC</t>
  </si>
  <si>
    <t>Cabinet, Invisi Ball Mount, Berger Clamp</t>
  </si>
  <si>
    <t>8m x 3m</t>
  </si>
  <si>
    <t>12m x 4m</t>
  </si>
  <si>
    <t>12' x 21.25'</t>
  </si>
  <si>
    <t>9' x 16'</t>
  </si>
  <si>
    <t>7.5' x 13'</t>
  </si>
  <si>
    <t>6' x 10'</t>
  </si>
  <si>
    <t>12' x 16'</t>
  </si>
  <si>
    <t>9' x 12'</t>
  </si>
  <si>
    <t>7.5' x 10'</t>
  </si>
  <si>
    <t>6' x 8'</t>
  </si>
  <si>
    <t>75" LCD</t>
  </si>
  <si>
    <t>70" LCD</t>
  </si>
  <si>
    <t>60" LCD</t>
  </si>
  <si>
    <t>Mac 101</t>
  </si>
  <si>
    <t>1x 1/2 Clamp, SC</t>
  </si>
  <si>
    <t>EON610</t>
  </si>
  <si>
    <t>RCF310</t>
  </si>
  <si>
    <t>Mackie 450</t>
  </si>
  <si>
    <t>Pacific 90</t>
  </si>
  <si>
    <t>Pacific 23-50</t>
  </si>
  <si>
    <t>Crystal S3+ Panel</t>
  </si>
  <si>
    <t>HC</t>
  </si>
  <si>
    <t>1 Shackle</t>
  </si>
  <si>
    <t>Prospan - 2.4m  (Showlight/Colab)</t>
  </si>
  <si>
    <t>Prospan - 1.5m (Showlight/Colab)</t>
  </si>
  <si>
    <t>Prospan - 3m  (Showlight/Colab)</t>
  </si>
  <si>
    <t>S500Z</t>
  </si>
  <si>
    <t>F230</t>
  </si>
  <si>
    <t>1x Omega Clamp, SC</t>
  </si>
  <si>
    <t>Barco HD20</t>
  </si>
  <si>
    <t>NuQ 12DP</t>
  </si>
  <si>
    <t>NuQ 8DP</t>
  </si>
  <si>
    <t>GLP GT1</t>
  </si>
  <si>
    <t>2x Clamps, SC, PowerCon</t>
  </si>
  <si>
    <t>Crystal S3+ Top Bumper Bar</t>
  </si>
  <si>
    <t>Absen X5V Panel</t>
  </si>
  <si>
    <t>Clamp</t>
  </si>
  <si>
    <t>Absen X5V Panel Top Bumper</t>
  </si>
  <si>
    <t>LE10, Hanging Braket, HC</t>
  </si>
  <si>
    <t>GlobalTruss Pickup Point (F34)</t>
  </si>
  <si>
    <t>F33 - 90 corner (F33)</t>
  </si>
  <si>
    <t>F33  - 'T' Corner (F33)</t>
  </si>
  <si>
    <t>F33 - 1.5m (F33)</t>
  </si>
  <si>
    <t>F33 - 2.0m (F33)</t>
  </si>
  <si>
    <t>F33 - 3.0m (F33)</t>
  </si>
  <si>
    <t>F34P - 0.5m (F34)</t>
  </si>
  <si>
    <t>F34P - 1.0m (F34)</t>
  </si>
  <si>
    <t>F34P - 1.5m (F34)</t>
  </si>
  <si>
    <t>F34P - 2.0m (F34)</t>
  </si>
  <si>
    <t>F34P - 2.5m (F34)</t>
  </si>
  <si>
    <t>F34P - 3.0m (F34)</t>
  </si>
  <si>
    <t>F34P - 6way Cube Corner (F34)</t>
  </si>
  <si>
    <t>F34P - 'T' Corner (F34)</t>
  </si>
  <si>
    <t>F44P - 3.0m (F44)</t>
  </si>
  <si>
    <t>F45P - 3.0m (F45)</t>
  </si>
  <si>
    <t>Alloy Scaff tube (per metre)</t>
  </si>
  <si>
    <t>UDL</t>
  </si>
  <si>
    <t>OTHER</t>
  </si>
  <si>
    <t>Individual Motor Weight</t>
  </si>
  <si>
    <t>Total Weight</t>
  </si>
  <si>
    <t>Each Chain Block should be able to hold entire weight</t>
  </si>
  <si>
    <t>R1</t>
  </si>
  <si>
    <t>R2</t>
  </si>
  <si>
    <t>R3</t>
  </si>
  <si>
    <t>H1</t>
  </si>
  <si>
    <t>H2</t>
  </si>
  <si>
    <t>Universal LCB Bracket</t>
  </si>
  <si>
    <t>Flybar</t>
  </si>
  <si>
    <t>1200w Rama Fresnel</t>
  </si>
  <si>
    <t>2000w Arena Fresnel</t>
  </si>
  <si>
    <t>SR HANG</t>
  </si>
  <si>
    <t>Truss Line</t>
  </si>
  <si>
    <t>Total Pts</t>
  </si>
  <si>
    <t>Excl Rigging Pt</t>
  </si>
  <si>
    <t>Incl Rigging Pt</t>
  </si>
  <si>
    <t>1/2T Lodestar Motor</t>
  </si>
  <si>
    <t>1T Lodestar</t>
  </si>
  <si>
    <t>Total Weight/Load (incl Truss and Motor Point)</t>
  </si>
  <si>
    <t>Total Fixture and Truss Loading (excl Motors/Top Points)</t>
  </si>
  <si>
    <t>Total Points</t>
  </si>
  <si>
    <t>Total Fixture Weight (incl truss)</t>
  </si>
  <si>
    <t>Weights calculated using Total Fixture Weight incl Truss, and adding Top Point Weight (ie. Motor and clamp)</t>
  </si>
  <si>
    <r>
      <t xml:space="preserve">Total Weight </t>
    </r>
    <r>
      <rPr>
        <sz val="8"/>
        <rFont val="Arial"/>
        <family val="2"/>
      </rPr>
      <t>(incl top points)</t>
    </r>
  </si>
  <si>
    <t>Date</t>
  </si>
  <si>
    <t>Weiland</t>
  </si>
  <si>
    <t>Circuit</t>
  </si>
  <si>
    <t>Fixture No.</t>
  </si>
  <si>
    <t>Location</t>
  </si>
  <si>
    <t>Type</t>
  </si>
  <si>
    <t>Amps</t>
  </si>
  <si>
    <t>Rack</t>
  </si>
  <si>
    <t>Way</t>
  </si>
  <si>
    <t>Phase</t>
  </si>
  <si>
    <t>N</t>
  </si>
  <si>
    <t>Watts</t>
  </si>
  <si>
    <t>Fixtures p/Circuit</t>
  </si>
  <si>
    <t>Total Amps</t>
  </si>
  <si>
    <t>Rack 1</t>
  </si>
  <si>
    <t>GT1</t>
  </si>
  <si>
    <t>Rack 2</t>
  </si>
  <si>
    <t>Rack 3</t>
  </si>
  <si>
    <t>S500</t>
  </si>
  <si>
    <t>Totals</t>
  </si>
  <si>
    <t>LED</t>
  </si>
  <si>
    <t>Storm 1000</t>
  </si>
  <si>
    <t>Titan 400</t>
  </si>
  <si>
    <t>TourPro Slim Par 12</t>
  </si>
  <si>
    <t>TourPro Slim Par Jr</t>
  </si>
  <si>
    <t>Tour Pro Stik 8</t>
  </si>
  <si>
    <t>Daesya can</t>
  </si>
  <si>
    <t>GENERIC</t>
  </si>
  <si>
    <t>1.2K Fresnel</t>
  </si>
  <si>
    <t>2K Fresnel</t>
  </si>
  <si>
    <t>D</t>
  </si>
  <si>
    <t>Pacific</t>
  </si>
  <si>
    <t>Shakespare</t>
  </si>
  <si>
    <t>650W Fresnel</t>
  </si>
  <si>
    <t>HAZE</t>
  </si>
  <si>
    <t>Jem Hazer Pro</t>
  </si>
  <si>
    <t>Floor</t>
  </si>
  <si>
    <t>K1 Hazer</t>
  </si>
  <si>
    <t>24/7 Hazer</t>
  </si>
  <si>
    <t>Quan.</t>
  </si>
  <si>
    <t>Max 32 amps per phase</t>
  </si>
  <si>
    <t>Note the neutral formula. If A, B and C are the three phase currents, the formula to find the neutral current is the square root of the following: (A^2 + B^2 + C^2 - AB - AC - BC).</t>
  </si>
  <si>
    <t>Neutral Calculations</t>
  </si>
  <si>
    <t>Lighting Truss 1</t>
  </si>
  <si>
    <t>Lighting Truss 2</t>
  </si>
  <si>
    <t>LX2</t>
  </si>
  <si>
    <t>LX3</t>
  </si>
  <si>
    <t>LX4</t>
  </si>
  <si>
    <t>LX1-B</t>
  </si>
  <si>
    <t>LX1-A</t>
  </si>
  <si>
    <t>Lighting Truss 3</t>
  </si>
  <si>
    <t>Lighting Truss 4</t>
  </si>
  <si>
    <t>RACK 01</t>
  </si>
  <si>
    <t>DIMMER</t>
  </si>
  <si>
    <t>CHANNEL</t>
  </si>
  <si>
    <t>FIXTURE</t>
  </si>
  <si>
    <t>RACK 02</t>
  </si>
  <si>
    <t>DISTRO</t>
  </si>
  <si>
    <t>LED Screen</t>
  </si>
  <si>
    <t>60ft chain and bag and shackle</t>
  </si>
  <si>
    <t>R4</t>
  </si>
  <si>
    <t>R5</t>
  </si>
  <si>
    <t>R6</t>
  </si>
  <si>
    <t>m</t>
  </si>
  <si>
    <t>Fixture Type</t>
  </si>
  <si>
    <t>Fixture Weight</t>
  </si>
  <si>
    <t>Unevenly Distributed Load (with uneven span)</t>
  </si>
  <si>
    <t>UVL</t>
  </si>
  <si>
    <t>R7</t>
  </si>
  <si>
    <t>R8</t>
  </si>
  <si>
    <t>Total Truss Weight (per span)</t>
  </si>
  <si>
    <t>Individual Motor Weight (kg)</t>
  </si>
  <si>
    <t>Total Weight (kg)</t>
  </si>
  <si>
    <t>Total Number of Points</t>
  </si>
  <si>
    <t>F33 - 4.0m (F33)</t>
  </si>
  <si>
    <t>Note: Rigging incl motor, clamps and truss</t>
  </si>
  <si>
    <t>Note: Points incl motor and clamps</t>
  </si>
  <si>
    <t>Fixture and Rigging Weight</t>
  </si>
  <si>
    <t>Span between points (m)</t>
  </si>
  <si>
    <t>F34P - L Corner (F34)</t>
  </si>
  <si>
    <t>F44P - 0.5m (F44)</t>
  </si>
  <si>
    <t>F44P - 1.0m (F44)</t>
  </si>
  <si>
    <t>F44P - 1.5m (F44)</t>
  </si>
  <si>
    <t>F44P - 2.0m (F44)</t>
  </si>
  <si>
    <t>F44P - 2.5m (F44)</t>
  </si>
  <si>
    <t>F45P - 0.5m (F45)</t>
  </si>
  <si>
    <t>F45P - 1.0m (F45)</t>
  </si>
  <si>
    <t>F45P - 1.5m (F45)</t>
  </si>
  <si>
    <t>F45P - 2.0m (F45)</t>
  </si>
  <si>
    <t>F45P - 2.5m (F45)</t>
  </si>
  <si>
    <t>2 Set of Eggs</t>
  </si>
  <si>
    <t>F44P - 6way Cube Corner (F44)</t>
  </si>
  <si>
    <t>GLP X4L</t>
  </si>
  <si>
    <t>Tourpro Storm</t>
  </si>
  <si>
    <t>650w Fresnel</t>
  </si>
  <si>
    <t>LED SlimPar 7</t>
  </si>
  <si>
    <t>LED SlimPar 12</t>
  </si>
  <si>
    <t>TourPro Titan</t>
  </si>
  <si>
    <t>LED Batten RGBAW</t>
  </si>
  <si>
    <t>LED Batten RGB</t>
  </si>
  <si>
    <t>PT-RZ770</t>
  </si>
  <si>
    <t>PT-DW740</t>
  </si>
  <si>
    <t>PT-VW430</t>
  </si>
  <si>
    <t>PT-EZ580</t>
  </si>
  <si>
    <t>PT-DW17k</t>
  </si>
  <si>
    <t>FB 599</t>
  </si>
  <si>
    <t xml:space="preserve">TFA600HW with FB 600 </t>
  </si>
  <si>
    <t>3x5 Black</t>
  </si>
  <si>
    <t>8x4 Black</t>
  </si>
  <si>
    <t>10x4 Black</t>
  </si>
  <si>
    <t>LED Flood 50w</t>
  </si>
  <si>
    <t>LED Flood 100W</t>
  </si>
  <si>
    <t>TL Dimmer</t>
  </si>
  <si>
    <t>Case</t>
  </si>
  <si>
    <t>TL Distro</t>
  </si>
  <si>
    <t>VX1</t>
  </si>
  <si>
    <t>LX1</t>
  </si>
  <si>
    <t>AX1</t>
  </si>
  <si>
    <t>VX2</t>
  </si>
  <si>
    <t>Rigging (UDL/UVL)</t>
  </si>
  <si>
    <t>Total Truss Span</t>
  </si>
  <si>
    <t>Projector</t>
  </si>
  <si>
    <t>Event</t>
  </si>
  <si>
    <t>Venue</t>
  </si>
  <si>
    <t>UDL/UVL</t>
  </si>
  <si>
    <t>Total Fixture Weight</t>
  </si>
  <si>
    <t>2x Cabinet, Hanging Hardware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</si>
</sst>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;[Red]0"/>
  </numFmts>
  <fonts count="2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Arial Black"/>
      <family val="2"/>
    </font>
    <font>
      <b/>
      <sz val="12"/>
      <color theme="1"/>
      <name val="Calibri"/>
      <family val="2"/>
      <scheme val="minor"/>
    </font>
    <font>
      <sz val="10"/>
      <color rgb="FF2C2C2D"/>
      <name val="Times New Roman"/>
      <family val="1"/>
    </font>
    <font>
      <u/>
      <sz val="10"/>
      <color theme="10"/>
      <name val="Arial"/>
      <family val="2"/>
    </font>
    <font>
      <sz val="15"/>
      <color rgb="FF222222"/>
      <name val="Times New Roman"/>
      <family val="1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i/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3737"/>
        <bgColor indexed="64"/>
      </patternFill>
    </fill>
    <fill>
      <patternFill patternType="solid">
        <fgColor rgb="FFFFF5F5"/>
        <bgColor indexed="64"/>
      </patternFill>
    </fill>
    <fill>
      <patternFill patternType="solid">
        <fgColor rgb="FFFF9191"/>
        <bgColor indexed="64"/>
      </patternFill>
    </fill>
    <fill>
      <patternFill patternType="solid">
        <fgColor rgb="FFF5FFF5"/>
        <bgColor indexed="64"/>
      </patternFill>
    </fill>
    <fill>
      <patternFill patternType="solid">
        <fgColor rgb="FF92FF91"/>
        <bgColor indexed="64"/>
      </patternFill>
    </fill>
    <fill>
      <patternFill patternType="solid">
        <fgColor rgb="FFF5F5FF"/>
        <bgColor indexed="64"/>
      </patternFill>
    </fill>
    <fill>
      <patternFill patternType="solid">
        <fgColor rgb="FF91F5FF"/>
        <bgColor indexed="64"/>
      </patternFill>
    </fill>
    <fill>
      <patternFill patternType="solid">
        <fgColor rgb="FFFFFFF5"/>
        <bgColor indexed="64"/>
      </patternFill>
    </fill>
    <fill>
      <patternFill patternType="solid">
        <fgColor rgb="FFFFFF91"/>
        <bgColor indexed="64"/>
      </patternFill>
    </fill>
    <fill>
      <patternFill patternType="solid">
        <fgColor rgb="FFFFF5FF"/>
        <bgColor indexed="64"/>
      </patternFill>
    </fill>
    <fill>
      <patternFill patternType="solid">
        <fgColor rgb="FFF591FF"/>
        <bgColor indexed="64"/>
      </patternFill>
    </fill>
    <fill>
      <patternFill patternType="solid">
        <fgColor rgb="FFFFFAFF"/>
        <bgColor indexed="64"/>
      </patternFill>
    </fill>
    <fill>
      <patternFill patternType="solid">
        <fgColor rgb="FFFFE191"/>
        <bgColor indexed="64"/>
      </patternFill>
    </fill>
    <fill>
      <patternFill patternType="solid">
        <fgColor rgb="FFFAC891"/>
        <bgColor indexed="64"/>
      </patternFill>
    </fill>
    <fill>
      <patternFill patternType="solid">
        <fgColor rgb="FFFAF5F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91919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51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Fill="1"/>
    <xf numFmtId="0" fontId="3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11" xfId="0" applyFont="1" applyBorder="1" applyAlignment="1">
      <alignment horizontal="left"/>
    </xf>
    <xf numFmtId="0" fontId="5" fillId="0" borderId="0" xfId="0" applyFont="1"/>
    <xf numFmtId="0" fontId="2" fillId="0" borderId="0" xfId="0" applyFont="1"/>
    <xf numFmtId="0" fontId="2" fillId="5" borderId="0" xfId="0" applyFont="1" applyFill="1"/>
    <xf numFmtId="0" fontId="0" fillId="0" borderId="0" xfId="0" applyBorder="1"/>
    <xf numFmtId="0" fontId="2" fillId="5" borderId="14" xfId="0" applyFont="1" applyFill="1" applyBorder="1"/>
    <xf numFmtId="0" fontId="0" fillId="0" borderId="6" xfId="0" applyBorder="1"/>
    <xf numFmtId="0" fontId="2" fillId="5" borderId="6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5" borderId="1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9" fillId="0" borderId="7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" fontId="8" fillId="5" borderId="11" xfId="0" applyNumberFormat="1" applyFont="1" applyFill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0" fontId="0" fillId="5" borderId="0" xfId="0" applyFill="1"/>
    <xf numFmtId="0" fontId="0" fillId="0" borderId="0" xfId="0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2" fillId="6" borderId="0" xfId="0" applyFont="1" applyFill="1"/>
    <xf numFmtId="0" fontId="0" fillId="0" borderId="19" xfId="0" applyBorder="1"/>
    <xf numFmtId="164" fontId="0" fillId="0" borderId="0" xfId="0" applyNumberFormat="1"/>
    <xf numFmtId="0" fontId="0" fillId="0" borderId="17" xfId="0" applyBorder="1"/>
    <xf numFmtId="0" fontId="0" fillId="0" borderId="16" xfId="0" applyBorder="1"/>
    <xf numFmtId="0" fontId="0" fillId="0" borderId="20" xfId="0" applyBorder="1" applyAlignment="1">
      <alignment horizontal="center"/>
    </xf>
    <xf numFmtId="0" fontId="0" fillId="0" borderId="21" xfId="0" applyBorder="1"/>
    <xf numFmtId="2" fontId="0" fillId="0" borderId="20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0" borderId="11" xfId="0" applyBorder="1"/>
    <xf numFmtId="0" fontId="0" fillId="0" borderId="22" xfId="0" applyBorder="1"/>
    <xf numFmtId="0" fontId="0" fillId="0" borderId="24" xfId="0" applyBorder="1"/>
    <xf numFmtId="0" fontId="0" fillId="0" borderId="20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12" fillId="6" borderId="24" xfId="0" applyFont="1" applyFill="1" applyBorder="1" applyAlignment="1">
      <alignment horizontal="center"/>
    </xf>
    <xf numFmtId="0" fontId="12" fillId="6" borderId="29" xfId="0" applyFont="1" applyFill="1" applyBorder="1"/>
    <xf numFmtId="0" fontId="0" fillId="6" borderId="20" xfId="0" applyFill="1" applyBorder="1" applyAlignment="1">
      <alignment horizontal="center"/>
    </xf>
    <xf numFmtId="2" fontId="0" fillId="6" borderId="20" xfId="0" applyNumberFormat="1" applyFill="1" applyBorder="1" applyAlignment="1">
      <alignment horizontal="center"/>
    </xf>
    <xf numFmtId="2" fontId="0" fillId="6" borderId="22" xfId="0" applyNumberFormat="1" applyFill="1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12" fillId="6" borderId="20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2" xfId="0" applyBorder="1"/>
    <xf numFmtId="2" fontId="0" fillId="0" borderId="28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12" fillId="6" borderId="15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5" fillId="0" borderId="0" xfId="0" applyFont="1"/>
    <xf numFmtId="0" fontId="16" fillId="0" borderId="0" xfId="1" applyAlignment="1">
      <alignment vertical="center"/>
    </xf>
    <xf numFmtId="1" fontId="12" fillId="7" borderId="0" xfId="0" applyNumberFormat="1" applyFont="1" applyFill="1" applyAlignment="1">
      <alignment horizontal="center"/>
    </xf>
    <xf numFmtId="1" fontId="12" fillId="5" borderId="0" xfId="0" applyNumberFormat="1" applyFont="1" applyFill="1" applyAlignment="1">
      <alignment horizontal="center"/>
    </xf>
    <xf numFmtId="1" fontId="12" fillId="8" borderId="0" xfId="0" applyNumberFormat="1" applyFont="1" applyFill="1" applyAlignment="1">
      <alignment horizontal="center"/>
    </xf>
    <xf numFmtId="1" fontId="11" fillId="9" borderId="0" xfId="0" applyNumberFormat="1" applyFont="1" applyFill="1" applyAlignment="1">
      <alignment horizontal="center"/>
    </xf>
    <xf numFmtId="0" fontId="17" fillId="0" borderId="0" xfId="0" applyFont="1"/>
    <xf numFmtId="164" fontId="2" fillId="0" borderId="16" xfId="0" applyNumberFormat="1" applyFont="1" applyBorder="1" applyAlignment="1">
      <alignment horizontal="center"/>
    </xf>
    <xf numFmtId="0" fontId="0" fillId="0" borderId="33" xfId="0" applyBorder="1"/>
    <xf numFmtId="0" fontId="0" fillId="0" borderId="14" xfId="0" applyBorder="1" applyAlignment="1">
      <alignment horizontal="center"/>
    </xf>
    <xf numFmtId="0" fontId="3" fillId="0" borderId="11" xfId="0" applyFont="1" applyBorder="1"/>
    <xf numFmtId="0" fontId="0" fillId="0" borderId="34" xfId="0" applyBorder="1"/>
    <xf numFmtId="164" fontId="0" fillId="0" borderId="11" xfId="0" applyNumberFormat="1" applyBorder="1"/>
    <xf numFmtId="164" fontId="0" fillId="0" borderId="14" xfId="0" applyNumberFormat="1" applyBorder="1"/>
    <xf numFmtId="0" fontId="0" fillId="0" borderId="26" xfId="0" applyBorder="1" applyAlignment="1">
      <alignment horizontal="center"/>
    </xf>
    <xf numFmtId="164" fontId="0" fillId="0" borderId="26" xfId="0" applyNumberFormat="1" applyBorder="1"/>
    <xf numFmtId="164" fontId="0" fillId="0" borderId="30" xfId="0" applyNumberFormat="1" applyBorder="1"/>
    <xf numFmtId="164" fontId="0" fillId="0" borderId="35" xfId="0" applyNumberFormat="1" applyBorder="1"/>
    <xf numFmtId="0" fontId="0" fillId="0" borderId="0" xfId="0" applyBorder="1" applyAlignment="1">
      <alignment horizontal="center"/>
    </xf>
    <xf numFmtId="0" fontId="0" fillId="0" borderId="36" xfId="0" applyBorder="1"/>
    <xf numFmtId="0" fontId="14" fillId="6" borderId="37" xfId="0" applyFont="1" applyFill="1" applyBorder="1" applyAlignment="1">
      <alignment vertical="center"/>
    </xf>
    <xf numFmtId="0" fontId="14" fillId="6" borderId="38" xfId="0" applyFont="1" applyFill="1" applyBorder="1" applyAlignment="1">
      <alignment vertical="center"/>
    </xf>
    <xf numFmtId="0" fontId="14" fillId="6" borderId="39" xfId="0" applyFont="1" applyFill="1" applyBorder="1" applyAlignment="1">
      <alignment horizontal="center" vertical="center"/>
    </xf>
    <xf numFmtId="0" fontId="14" fillId="6" borderId="40" xfId="0" applyFont="1" applyFill="1" applyBorder="1" applyAlignment="1">
      <alignment vertical="center"/>
    </xf>
    <xf numFmtId="0" fontId="12" fillId="7" borderId="41" xfId="0" applyFont="1" applyFill="1" applyBorder="1" applyAlignment="1">
      <alignment horizontal="center"/>
    </xf>
    <xf numFmtId="0" fontId="12" fillId="5" borderId="41" xfId="0" applyFont="1" applyFill="1" applyBorder="1" applyAlignment="1">
      <alignment horizontal="center"/>
    </xf>
    <xf numFmtId="0" fontId="12" fillId="8" borderId="41" xfId="0" applyFont="1" applyFill="1" applyBorder="1" applyAlignment="1">
      <alignment horizontal="center"/>
    </xf>
    <xf numFmtId="0" fontId="11" fillId="9" borderId="42" xfId="0" applyFont="1" applyFill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2" fillId="0" borderId="30" xfId="0" applyNumberFormat="1" applyFon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0" fontId="0" fillId="0" borderId="29" xfId="0" applyBorder="1"/>
    <xf numFmtId="164" fontId="2" fillId="0" borderId="41" xfId="0" applyNumberFormat="1" applyFont="1" applyBorder="1" applyAlignment="1">
      <alignment horizontal="center"/>
    </xf>
    <xf numFmtId="164" fontId="0" fillId="0" borderId="42" xfId="0" applyNumberFormat="1" applyBorder="1" applyAlignment="1">
      <alignment horizontal="center"/>
    </xf>
    <xf numFmtId="0" fontId="12" fillId="6" borderId="29" xfId="0" applyFont="1" applyFill="1" applyBorder="1" applyAlignment="1">
      <alignment horizontal="center" vertical="center" wrapText="1"/>
    </xf>
    <xf numFmtId="0" fontId="12" fillId="6" borderId="42" xfId="0" applyFont="1" applyFill="1" applyBorder="1" applyAlignment="1">
      <alignment horizontal="center" vertical="center" wrapText="1"/>
    </xf>
    <xf numFmtId="0" fontId="3" fillId="0" borderId="19" xfId="0" applyFont="1" applyBorder="1"/>
    <xf numFmtId="0" fontId="3" fillId="0" borderId="19" xfId="0" applyFont="1" applyBorder="1" applyAlignment="1">
      <alignment horizontal="left"/>
    </xf>
    <xf numFmtId="0" fontId="18" fillId="9" borderId="8" xfId="0" applyFont="1" applyFill="1" applyBorder="1" applyAlignment="1">
      <alignment horizontal="left" vertical="center"/>
    </xf>
    <xf numFmtId="0" fontId="20" fillId="11" borderId="8" xfId="0" applyFont="1" applyFill="1" applyBorder="1" applyAlignment="1">
      <alignment horizontal="left" vertical="center"/>
    </xf>
    <xf numFmtId="0" fontId="20" fillId="11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5" borderId="8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/>
    <xf numFmtId="0" fontId="2" fillId="12" borderId="0" xfId="0" applyFont="1" applyFill="1"/>
    <xf numFmtId="0" fontId="0" fillId="12" borderId="0" xfId="0" applyFill="1"/>
    <xf numFmtId="0" fontId="7" fillId="7" borderId="4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15" borderId="4" xfId="0" applyFont="1" applyFill="1" applyBorder="1" applyAlignment="1">
      <alignment horizontal="center" vertical="center"/>
    </xf>
    <xf numFmtId="0" fontId="10" fillId="15" borderId="4" xfId="0" applyFont="1" applyFill="1" applyBorder="1" applyAlignment="1">
      <alignment horizontal="center" vertical="center"/>
    </xf>
    <xf numFmtId="1" fontId="7" fillId="15" borderId="2" xfId="0" applyNumberFormat="1" applyFont="1" applyFill="1" applyBorder="1" applyAlignment="1">
      <alignment horizontal="center" vertical="center"/>
    </xf>
    <xf numFmtId="1" fontId="7" fillId="15" borderId="8" xfId="0" applyNumberFormat="1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1" fontId="7" fillId="8" borderId="2" xfId="0" applyNumberFormat="1" applyFont="1" applyFill="1" applyBorder="1" applyAlignment="1">
      <alignment horizontal="center" vertical="center"/>
    </xf>
    <xf numFmtId="1" fontId="7" fillId="8" borderId="8" xfId="0" applyNumberFormat="1" applyFont="1" applyFill="1" applyBorder="1" applyAlignment="1">
      <alignment horizontal="center" vertical="center"/>
    </xf>
    <xf numFmtId="0" fontId="7" fillId="14" borderId="4" xfId="0" applyFont="1" applyFill="1" applyBorder="1" applyAlignment="1">
      <alignment horizontal="center" vertical="center"/>
    </xf>
    <xf numFmtId="0" fontId="10" fillId="14" borderId="4" xfId="0" applyFont="1" applyFill="1" applyBorder="1" applyAlignment="1">
      <alignment horizontal="center" vertical="center"/>
    </xf>
    <xf numFmtId="1" fontId="7" fillId="14" borderId="2" xfId="0" applyNumberFormat="1" applyFont="1" applyFill="1" applyBorder="1" applyAlignment="1">
      <alignment horizontal="center" vertical="center"/>
    </xf>
    <xf numFmtId="1" fontId="7" fillId="14" borderId="8" xfId="0" applyNumberFormat="1" applyFont="1" applyFill="1" applyBorder="1" applyAlignment="1">
      <alignment horizontal="center" vertical="center"/>
    </xf>
    <xf numFmtId="0" fontId="7" fillId="16" borderId="4" xfId="0" applyFont="1" applyFill="1" applyBorder="1" applyAlignment="1">
      <alignment horizontal="center" vertical="center"/>
    </xf>
    <xf numFmtId="0" fontId="10" fillId="16" borderId="4" xfId="0" applyFont="1" applyFill="1" applyBorder="1" applyAlignment="1">
      <alignment horizontal="center" vertical="center"/>
    </xf>
    <xf numFmtId="1" fontId="7" fillId="16" borderId="2" xfId="0" applyNumberFormat="1" applyFont="1" applyFill="1" applyBorder="1" applyAlignment="1">
      <alignment horizontal="center" vertical="center"/>
    </xf>
    <xf numFmtId="1" fontId="7" fillId="16" borderId="8" xfId="0" applyNumberFormat="1" applyFont="1" applyFill="1" applyBorder="1" applyAlignment="1">
      <alignment horizontal="center" vertical="center"/>
    </xf>
    <xf numFmtId="0" fontId="7" fillId="17" borderId="4" xfId="0" applyFont="1" applyFill="1" applyBorder="1" applyAlignment="1">
      <alignment horizontal="center" vertical="center"/>
    </xf>
    <xf numFmtId="0" fontId="10" fillId="17" borderId="4" xfId="0" applyFont="1" applyFill="1" applyBorder="1" applyAlignment="1">
      <alignment horizontal="center" vertical="center"/>
    </xf>
    <xf numFmtId="1" fontId="7" fillId="17" borderId="2" xfId="0" applyNumberFormat="1" applyFont="1" applyFill="1" applyBorder="1" applyAlignment="1">
      <alignment horizontal="center" vertical="center"/>
    </xf>
    <xf numFmtId="1" fontId="7" fillId="17" borderId="8" xfId="0" applyNumberFormat="1" applyFont="1" applyFill="1" applyBorder="1" applyAlignment="1">
      <alignment horizontal="center" vertical="center"/>
    </xf>
    <xf numFmtId="0" fontId="7" fillId="18" borderId="4" xfId="0" applyFont="1" applyFill="1" applyBorder="1" applyAlignment="1">
      <alignment horizontal="center" vertical="center"/>
    </xf>
    <xf numFmtId="0" fontId="10" fillId="18" borderId="4" xfId="0" applyFont="1" applyFill="1" applyBorder="1" applyAlignment="1">
      <alignment horizontal="center" vertical="center"/>
    </xf>
    <xf numFmtId="1" fontId="7" fillId="18" borderId="2" xfId="0" applyNumberFormat="1" applyFont="1" applyFill="1" applyBorder="1" applyAlignment="1">
      <alignment horizontal="center" vertical="center"/>
    </xf>
    <xf numFmtId="1" fontId="7" fillId="18" borderId="8" xfId="0" applyNumberFormat="1" applyFont="1" applyFill="1" applyBorder="1" applyAlignment="1">
      <alignment horizontal="center" vertical="center"/>
    </xf>
    <xf numFmtId="0" fontId="7" fillId="36" borderId="4" xfId="0" applyFont="1" applyFill="1" applyBorder="1" applyAlignment="1">
      <alignment horizontal="center" vertical="center"/>
    </xf>
    <xf numFmtId="0" fontId="10" fillId="36" borderId="4" xfId="0" applyFont="1" applyFill="1" applyBorder="1" applyAlignment="1">
      <alignment horizontal="center" vertical="center"/>
    </xf>
    <xf numFmtId="1" fontId="7" fillId="36" borderId="2" xfId="0" applyNumberFormat="1" applyFont="1" applyFill="1" applyBorder="1" applyAlignment="1">
      <alignment horizontal="center" vertical="center"/>
    </xf>
    <xf numFmtId="1" fontId="7" fillId="36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/>
    <xf numFmtId="0" fontId="6" fillId="0" borderId="2" xfId="0" applyFont="1" applyFill="1" applyBorder="1"/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165" fontId="0" fillId="20" borderId="0" xfId="0" applyNumberFormat="1" applyFill="1" applyAlignment="1">
      <alignment horizontal="center"/>
    </xf>
    <xf numFmtId="165" fontId="0" fillId="5" borderId="0" xfId="0" applyNumberFormat="1" applyFill="1" applyAlignment="1">
      <alignment horizontal="center"/>
    </xf>
    <xf numFmtId="165" fontId="3" fillId="21" borderId="0" xfId="0" applyNumberFormat="1" applyFont="1" applyFill="1" applyBorder="1" applyAlignment="1">
      <alignment horizontal="center"/>
    </xf>
    <xf numFmtId="165" fontId="0" fillId="20" borderId="0" xfId="0" applyNumberFormat="1" applyFill="1"/>
    <xf numFmtId="165" fontId="0" fillId="22" borderId="0" xfId="0" applyNumberFormat="1" applyFill="1"/>
    <xf numFmtId="165" fontId="0" fillId="22" borderId="0" xfId="0" applyNumberFormat="1" applyFill="1" applyAlignment="1">
      <alignment horizontal="center"/>
    </xf>
    <xf numFmtId="165" fontId="0" fillId="24" borderId="0" xfId="0" applyNumberFormat="1" applyFill="1"/>
    <xf numFmtId="165" fontId="0" fillId="24" borderId="0" xfId="0" applyNumberFormat="1" applyFill="1" applyAlignment="1">
      <alignment horizontal="center"/>
    </xf>
    <xf numFmtId="165" fontId="0" fillId="26" borderId="0" xfId="0" applyNumberFormat="1" applyFill="1"/>
    <xf numFmtId="165" fontId="0" fillId="26" borderId="0" xfId="0" applyNumberFormat="1" applyFill="1" applyAlignment="1">
      <alignment horizontal="center"/>
    </xf>
    <xf numFmtId="165" fontId="3" fillId="28" borderId="0" xfId="0" applyNumberFormat="1" applyFont="1" applyFill="1"/>
    <xf numFmtId="165" fontId="3" fillId="28" borderId="0" xfId="0" applyNumberFormat="1" applyFont="1" applyFill="1" applyAlignment="1">
      <alignment horizontal="center"/>
    </xf>
    <xf numFmtId="165" fontId="0" fillId="30" borderId="0" xfId="0" applyNumberFormat="1" applyFill="1"/>
    <xf numFmtId="165" fontId="0" fillId="30" borderId="0" xfId="0" applyNumberFormat="1" applyFill="1" applyAlignment="1">
      <alignment horizontal="center"/>
    </xf>
    <xf numFmtId="165" fontId="0" fillId="33" borderId="0" xfId="0" applyNumberFormat="1" applyFill="1"/>
    <xf numFmtId="165" fontId="0" fillId="33" borderId="0" xfId="0" applyNumberFormat="1" applyFill="1" applyAlignment="1">
      <alignment horizontal="center"/>
    </xf>
    <xf numFmtId="165" fontId="0" fillId="35" borderId="0" xfId="0" applyNumberFormat="1" applyFill="1"/>
    <xf numFmtId="165" fontId="0" fillId="35" borderId="0" xfId="0" applyNumberFormat="1" applyFill="1" applyAlignment="1">
      <alignment horizontal="center"/>
    </xf>
    <xf numFmtId="165" fontId="0" fillId="21" borderId="0" xfId="0" applyNumberFormat="1" applyFill="1"/>
    <xf numFmtId="165" fontId="0" fillId="21" borderId="0" xfId="0" applyNumberFormat="1" applyFill="1" applyAlignment="1">
      <alignment horizontal="center"/>
    </xf>
    <xf numFmtId="165" fontId="0" fillId="23" borderId="0" xfId="0" applyNumberFormat="1" applyFill="1"/>
    <xf numFmtId="165" fontId="0" fillId="23" borderId="0" xfId="0" applyNumberFormat="1" applyFill="1" applyAlignment="1">
      <alignment horizontal="center"/>
    </xf>
    <xf numFmtId="165" fontId="0" fillId="25" borderId="0" xfId="0" applyNumberFormat="1" applyFill="1"/>
    <xf numFmtId="165" fontId="0" fillId="25" borderId="0" xfId="0" applyNumberFormat="1" applyFill="1" applyAlignment="1">
      <alignment horizontal="center"/>
    </xf>
    <xf numFmtId="165" fontId="0" fillId="27" borderId="0" xfId="0" applyNumberFormat="1" applyFill="1"/>
    <xf numFmtId="165" fontId="0" fillId="27" borderId="0" xfId="0" applyNumberFormat="1" applyFill="1" applyAlignment="1">
      <alignment horizontal="center"/>
    </xf>
    <xf numFmtId="165" fontId="0" fillId="29" borderId="0" xfId="0" applyNumberFormat="1" applyFill="1"/>
    <xf numFmtId="165" fontId="0" fillId="29" borderId="0" xfId="0" applyNumberFormat="1" applyFill="1" applyAlignment="1">
      <alignment horizontal="center"/>
    </xf>
    <xf numFmtId="165" fontId="0" fillId="31" borderId="0" xfId="0" applyNumberFormat="1" applyFill="1"/>
    <xf numFmtId="165" fontId="0" fillId="31" borderId="0" xfId="0" applyNumberFormat="1" applyFill="1" applyAlignment="1">
      <alignment horizontal="center"/>
    </xf>
    <xf numFmtId="165" fontId="0" fillId="32" borderId="0" xfId="0" applyNumberFormat="1" applyFill="1"/>
    <xf numFmtId="165" fontId="0" fillId="32" borderId="0" xfId="0" applyNumberFormat="1" applyFill="1" applyAlignment="1">
      <alignment horizontal="center"/>
    </xf>
    <xf numFmtId="165" fontId="0" fillId="36" borderId="0" xfId="0" applyNumberFormat="1" applyFill="1"/>
    <xf numFmtId="165" fontId="0" fillId="36" borderId="0" xfId="0" applyNumberFormat="1" applyFill="1" applyAlignment="1">
      <alignment horizontal="center"/>
    </xf>
    <xf numFmtId="165" fontId="0" fillId="7" borderId="0" xfId="0" applyNumberFormat="1" applyFill="1"/>
    <xf numFmtId="165" fontId="0" fillId="7" borderId="0" xfId="0" applyNumberFormat="1" applyFill="1" applyAlignment="1">
      <alignment horizontal="center"/>
    </xf>
    <xf numFmtId="165" fontId="0" fillId="15" borderId="0" xfId="0" applyNumberFormat="1" applyFill="1"/>
    <xf numFmtId="165" fontId="2" fillId="15" borderId="0" xfId="0" applyNumberFormat="1" applyFont="1" applyFill="1" applyAlignment="1">
      <alignment horizontal="center"/>
    </xf>
    <xf numFmtId="165" fontId="0" fillId="8" borderId="0" xfId="0" applyNumberFormat="1" applyFill="1"/>
    <xf numFmtId="165" fontId="2" fillId="8" borderId="0" xfId="0" applyNumberFormat="1" applyFont="1" applyFill="1" applyAlignment="1">
      <alignment horizontal="center"/>
    </xf>
    <xf numFmtId="165" fontId="0" fillId="14" borderId="0" xfId="0" applyNumberFormat="1" applyFill="1"/>
    <xf numFmtId="165" fontId="2" fillId="14" borderId="0" xfId="0" applyNumberFormat="1" applyFont="1" applyFill="1" applyAlignment="1">
      <alignment horizontal="center"/>
    </xf>
    <xf numFmtId="165" fontId="0" fillId="16" borderId="0" xfId="0" applyNumberFormat="1" applyFill="1"/>
    <xf numFmtId="165" fontId="2" fillId="16" borderId="0" xfId="0" applyNumberFormat="1" applyFont="1" applyFill="1" applyAlignment="1">
      <alignment horizontal="center"/>
    </xf>
    <xf numFmtId="165" fontId="0" fillId="17" borderId="0" xfId="0" applyNumberFormat="1" applyFill="1"/>
    <xf numFmtId="165" fontId="2" fillId="17" borderId="0" xfId="0" applyNumberFormat="1" applyFont="1" applyFill="1" applyAlignment="1">
      <alignment horizontal="center"/>
    </xf>
    <xf numFmtId="165" fontId="0" fillId="18" borderId="0" xfId="0" applyNumberFormat="1" applyFill="1"/>
    <xf numFmtId="165" fontId="2" fillId="18" borderId="0" xfId="0" applyNumberFormat="1" applyFont="1" applyFill="1" applyAlignment="1">
      <alignment horizontal="center"/>
    </xf>
    <xf numFmtId="165" fontId="2" fillId="34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5" fontId="0" fillId="12" borderId="0" xfId="0" applyNumberFormat="1" applyFill="1"/>
    <xf numFmtId="165" fontId="2" fillId="19" borderId="0" xfId="0" applyNumberFormat="1" applyFont="1" applyFill="1" applyAlignment="1">
      <alignment horizontal="center"/>
    </xf>
    <xf numFmtId="165" fontId="0" fillId="19" borderId="0" xfId="0" applyNumberFormat="1" applyFill="1" applyAlignment="1">
      <alignment horizontal="center"/>
    </xf>
    <xf numFmtId="165" fontId="0" fillId="15" borderId="0" xfId="0" applyNumberFormat="1" applyFill="1" applyAlignment="1">
      <alignment horizontal="center"/>
    </xf>
    <xf numFmtId="165" fontId="0" fillId="8" borderId="0" xfId="0" applyNumberFormat="1" applyFill="1" applyAlignment="1">
      <alignment horizontal="center"/>
    </xf>
    <xf numFmtId="165" fontId="0" fillId="14" borderId="0" xfId="0" applyNumberFormat="1" applyFill="1" applyAlignment="1">
      <alignment horizontal="center"/>
    </xf>
    <xf numFmtId="165" fontId="0" fillId="16" borderId="0" xfId="0" applyNumberFormat="1" applyFill="1" applyAlignment="1">
      <alignment horizontal="center"/>
    </xf>
    <xf numFmtId="165" fontId="0" fillId="17" borderId="0" xfId="0" applyNumberFormat="1" applyFill="1" applyAlignment="1">
      <alignment horizontal="center"/>
    </xf>
    <xf numFmtId="165" fontId="0" fillId="18" borderId="0" xfId="0" applyNumberFormat="1" applyFill="1" applyAlignment="1">
      <alignment horizontal="center"/>
    </xf>
    <xf numFmtId="165" fontId="2" fillId="34" borderId="0" xfId="0" applyNumberFormat="1" applyFont="1" applyFill="1" applyAlignment="1"/>
    <xf numFmtId="165" fontId="3" fillId="16" borderId="0" xfId="0" applyNumberFormat="1" applyFont="1" applyFill="1"/>
    <xf numFmtId="165" fontId="3" fillId="16" borderId="0" xfId="0" applyNumberFormat="1" applyFont="1" applyFill="1" applyAlignment="1">
      <alignment horizontal="center"/>
    </xf>
    <xf numFmtId="165" fontId="3" fillId="19" borderId="0" xfId="0" applyNumberFormat="1" applyFont="1" applyFill="1"/>
    <xf numFmtId="165" fontId="0" fillId="19" borderId="0" xfId="0" applyNumberFormat="1" applyFill="1"/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13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0" borderId="0" xfId="0" applyNumberFormat="1" applyFont="1"/>
    <xf numFmtId="165" fontId="3" fillId="3" borderId="4" xfId="0" applyNumberFormat="1" applyFont="1" applyFill="1" applyBorder="1" applyAlignment="1">
      <alignment horizontal="center"/>
    </xf>
    <xf numFmtId="165" fontId="3" fillId="3" borderId="13" xfId="0" applyNumberFormat="1" applyFont="1" applyFill="1" applyBorder="1" applyAlignment="1">
      <alignment horizontal="center"/>
    </xf>
    <xf numFmtId="165" fontId="2" fillId="7" borderId="1" xfId="0" applyNumberFormat="1" applyFont="1" applyFill="1" applyBorder="1" applyAlignment="1">
      <alignment horizontal="center"/>
    </xf>
    <xf numFmtId="165" fontId="2" fillId="7" borderId="7" xfId="0" applyNumberFormat="1" applyFont="1" applyFill="1" applyBorder="1" applyAlignment="1">
      <alignment horizontal="center"/>
    </xf>
    <xf numFmtId="165" fontId="2" fillId="7" borderId="10" xfId="0" applyNumberFormat="1" applyFont="1" applyFill="1" applyBorder="1" applyAlignment="1">
      <alignment horizontal="center"/>
    </xf>
    <xf numFmtId="165" fontId="2" fillId="7" borderId="0" xfId="0" applyNumberFormat="1" applyFont="1" applyFill="1" applyBorder="1" applyAlignment="1">
      <alignment horizontal="center"/>
    </xf>
    <xf numFmtId="165" fontId="2" fillId="15" borderId="0" xfId="0" applyNumberFormat="1" applyFont="1" applyFill="1"/>
    <xf numFmtId="165" fontId="2" fillId="15" borderId="7" xfId="0" applyNumberFormat="1" applyFont="1" applyFill="1" applyBorder="1" applyAlignment="1">
      <alignment horizontal="center"/>
    </xf>
    <xf numFmtId="165" fontId="2" fillId="15" borderId="10" xfId="0" applyNumberFormat="1" applyFont="1" applyFill="1" applyBorder="1" applyAlignment="1">
      <alignment horizontal="center"/>
    </xf>
    <xf numFmtId="165" fontId="2" fillId="15" borderId="0" xfId="0" applyNumberFormat="1" applyFont="1" applyFill="1" applyBorder="1" applyAlignment="1">
      <alignment horizontal="center"/>
    </xf>
    <xf numFmtId="165" fontId="2" fillId="8" borderId="0" xfId="0" applyNumberFormat="1" applyFont="1" applyFill="1"/>
    <xf numFmtId="165" fontId="2" fillId="8" borderId="7" xfId="0" applyNumberFormat="1" applyFont="1" applyFill="1" applyBorder="1" applyAlignment="1">
      <alignment horizontal="center"/>
    </xf>
    <xf numFmtId="165" fontId="2" fillId="8" borderId="10" xfId="0" applyNumberFormat="1" applyFont="1" applyFill="1" applyBorder="1" applyAlignment="1">
      <alignment horizontal="center"/>
    </xf>
    <xf numFmtId="165" fontId="2" fillId="8" borderId="0" xfId="0" applyNumberFormat="1" applyFont="1" applyFill="1" applyBorder="1" applyAlignment="1">
      <alignment horizontal="center"/>
    </xf>
    <xf numFmtId="165" fontId="2" fillId="14" borderId="0" xfId="0" applyNumberFormat="1" applyFont="1" applyFill="1"/>
    <xf numFmtId="165" fontId="2" fillId="14" borderId="7" xfId="0" applyNumberFormat="1" applyFont="1" applyFill="1" applyBorder="1" applyAlignment="1">
      <alignment horizontal="center"/>
    </xf>
    <xf numFmtId="165" fontId="2" fillId="14" borderId="10" xfId="0" applyNumberFormat="1" applyFont="1" applyFill="1" applyBorder="1" applyAlignment="1">
      <alignment horizontal="center"/>
    </xf>
    <xf numFmtId="165" fontId="2" fillId="14" borderId="0" xfId="0" applyNumberFormat="1" applyFont="1" applyFill="1" applyBorder="1" applyAlignment="1">
      <alignment horizontal="center"/>
    </xf>
    <xf numFmtId="165" fontId="2" fillId="16" borderId="0" xfId="0" applyNumberFormat="1" applyFont="1" applyFill="1"/>
    <xf numFmtId="165" fontId="2" fillId="16" borderId="7" xfId="0" applyNumberFormat="1" applyFont="1" applyFill="1" applyBorder="1" applyAlignment="1">
      <alignment horizontal="center"/>
    </xf>
    <xf numFmtId="165" fontId="2" fillId="16" borderId="10" xfId="0" applyNumberFormat="1" applyFont="1" applyFill="1" applyBorder="1" applyAlignment="1">
      <alignment horizontal="center"/>
    </xf>
    <xf numFmtId="165" fontId="2" fillId="17" borderId="0" xfId="0" applyNumberFormat="1" applyFont="1" applyFill="1"/>
    <xf numFmtId="165" fontId="2" fillId="17" borderId="7" xfId="0" applyNumberFormat="1" applyFont="1" applyFill="1" applyBorder="1" applyAlignment="1">
      <alignment horizontal="center"/>
    </xf>
    <xf numFmtId="165" fontId="2" fillId="17" borderId="10" xfId="0" applyNumberFormat="1" applyFont="1" applyFill="1" applyBorder="1" applyAlignment="1">
      <alignment horizontal="center"/>
    </xf>
    <xf numFmtId="165" fontId="2" fillId="17" borderId="0" xfId="0" applyNumberFormat="1" applyFont="1" applyFill="1" applyBorder="1" applyAlignment="1">
      <alignment horizontal="center"/>
    </xf>
    <xf numFmtId="165" fontId="2" fillId="18" borderId="0" xfId="0" applyNumberFormat="1" applyFont="1" applyFill="1"/>
    <xf numFmtId="165" fontId="2" fillId="18" borderId="7" xfId="0" applyNumberFormat="1" applyFont="1" applyFill="1" applyBorder="1" applyAlignment="1">
      <alignment horizontal="center"/>
    </xf>
    <xf numFmtId="165" fontId="2" fillId="18" borderId="10" xfId="0" applyNumberFormat="1" applyFont="1" applyFill="1" applyBorder="1" applyAlignment="1">
      <alignment horizontal="center"/>
    </xf>
    <xf numFmtId="165" fontId="2" fillId="18" borderId="0" xfId="0" applyNumberFormat="1" applyFont="1" applyFill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2" fillId="21" borderId="43" xfId="0" applyNumberFormat="1" applyFont="1" applyFill="1" applyBorder="1" applyAlignment="1">
      <alignment horizontal="left"/>
    </xf>
    <xf numFmtId="165" fontId="3" fillId="20" borderId="43" xfId="0" applyNumberFormat="1" applyFont="1" applyFill="1" applyBorder="1" applyAlignment="1">
      <alignment horizontal="left"/>
    </xf>
    <xf numFmtId="165" fontId="5" fillId="0" borderId="0" xfId="0" applyNumberFormat="1" applyFont="1" applyAlignment="1">
      <alignment horizontal="left"/>
    </xf>
    <xf numFmtId="165" fontId="5" fillId="0" borderId="0" xfId="0" applyNumberFormat="1" applyFont="1" applyAlignment="1">
      <alignment horizontal="center"/>
    </xf>
    <xf numFmtId="165" fontId="3" fillId="0" borderId="0" xfId="0" applyNumberFormat="1" applyFont="1" applyBorder="1" applyAlignment="1"/>
    <xf numFmtId="165" fontId="3" fillId="0" borderId="0" xfId="0" applyNumberFormat="1" applyFont="1" applyBorder="1" applyAlignment="1">
      <alignment horizontal="left"/>
    </xf>
    <xf numFmtId="165" fontId="2" fillId="7" borderId="43" xfId="0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2" borderId="0" xfId="0" applyNumberFormat="1" applyFont="1" applyFill="1"/>
    <xf numFmtId="165" fontId="3" fillId="0" borderId="0" xfId="0" applyNumberFormat="1" applyFont="1" applyFill="1" applyAlignment="1"/>
    <xf numFmtId="165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left"/>
    </xf>
    <xf numFmtId="165" fontId="0" fillId="0" borderId="0" xfId="0" applyNumberFormat="1" applyAlignment="1">
      <alignment horizontal="left"/>
    </xf>
    <xf numFmtId="165" fontId="2" fillId="21" borderId="8" xfId="0" applyNumberFormat="1" applyFont="1" applyFill="1" applyBorder="1" applyAlignment="1">
      <alignment horizontal="center"/>
    </xf>
    <xf numFmtId="165" fontId="2" fillId="21" borderId="8" xfId="0" applyNumberFormat="1" applyFont="1" applyFill="1" applyBorder="1" applyAlignment="1">
      <alignment horizontal="left"/>
    </xf>
    <xf numFmtId="165" fontId="2" fillId="21" borderId="4" xfId="0" applyNumberFormat="1" applyFont="1" applyFill="1" applyBorder="1" applyAlignment="1">
      <alignment horizontal="left"/>
    </xf>
    <xf numFmtId="165" fontId="2" fillId="21" borderId="13" xfId="0" applyNumberFormat="1" applyFont="1" applyFill="1" applyBorder="1" applyAlignment="1">
      <alignment horizontal="left"/>
    </xf>
    <xf numFmtId="165" fontId="5" fillId="0" borderId="0" xfId="0" applyNumberFormat="1" applyFont="1"/>
    <xf numFmtId="165" fontId="0" fillId="20" borderId="0" xfId="0" applyNumberFormat="1" applyFill="1" applyBorder="1" applyAlignment="1">
      <alignment horizontal="center"/>
    </xf>
    <xf numFmtId="165" fontId="3" fillId="20" borderId="0" xfId="0" applyNumberFormat="1" applyFont="1" applyFill="1" applyBorder="1" applyAlignment="1">
      <alignment horizontal="center"/>
    </xf>
    <xf numFmtId="165" fontId="0" fillId="23" borderId="8" xfId="0" applyNumberFormat="1" applyFill="1" applyBorder="1" applyAlignment="1">
      <alignment horizontal="center"/>
    </xf>
    <xf numFmtId="165" fontId="3" fillId="23" borderId="0" xfId="0" applyNumberFormat="1" applyFont="1" applyFill="1" applyAlignment="1">
      <alignment horizontal="center"/>
    </xf>
    <xf numFmtId="165" fontId="3" fillId="20" borderId="0" xfId="0" applyNumberFormat="1" applyFont="1" applyFill="1" applyAlignment="1">
      <alignment horizontal="center"/>
    </xf>
    <xf numFmtId="165" fontId="0" fillId="23" borderId="8" xfId="0" applyNumberFormat="1" applyFill="1" applyBorder="1" applyAlignment="1">
      <alignment horizontal="left"/>
    </xf>
    <xf numFmtId="165" fontId="0" fillId="22" borderId="8" xfId="0" applyNumberFormat="1" applyFill="1" applyBorder="1"/>
    <xf numFmtId="165" fontId="0" fillId="22" borderId="0" xfId="0" applyNumberFormat="1" applyFill="1" applyAlignment="1">
      <alignment horizontal="left"/>
    </xf>
    <xf numFmtId="165" fontId="0" fillId="22" borderId="43" xfId="0" applyNumberFormat="1" applyFill="1" applyBorder="1" applyAlignment="1">
      <alignment horizontal="left"/>
    </xf>
    <xf numFmtId="165" fontId="2" fillId="15" borderId="8" xfId="0" applyNumberFormat="1" applyFont="1" applyFill="1" applyBorder="1" applyAlignment="1"/>
    <xf numFmtId="165" fontId="2" fillId="15" borderId="8" xfId="0" applyNumberFormat="1" applyFont="1" applyFill="1" applyBorder="1" applyAlignment="1">
      <alignment horizontal="left"/>
    </xf>
    <xf numFmtId="165" fontId="0" fillId="25" borderId="8" xfId="0" applyNumberFormat="1" applyFill="1" applyBorder="1" applyAlignment="1">
      <alignment horizontal="left"/>
    </xf>
    <xf numFmtId="165" fontId="0" fillId="24" borderId="4" xfId="0" applyNumberFormat="1" applyFill="1" applyBorder="1" applyAlignment="1">
      <alignment horizontal="left"/>
    </xf>
    <xf numFmtId="165" fontId="0" fillId="24" borderId="2" xfId="0" applyNumberFormat="1" applyFill="1" applyBorder="1" applyAlignment="1">
      <alignment horizontal="left"/>
    </xf>
    <xf numFmtId="165" fontId="0" fillId="24" borderId="13" xfId="0" applyNumberFormat="1" applyFill="1" applyBorder="1" applyAlignment="1">
      <alignment horizontal="left"/>
    </xf>
    <xf numFmtId="165" fontId="0" fillId="24" borderId="0" xfId="0" applyNumberFormat="1" applyFill="1" applyAlignment="1">
      <alignment horizontal="left"/>
    </xf>
    <xf numFmtId="165" fontId="2" fillId="25" borderId="0" xfId="0" applyNumberFormat="1" applyFont="1" applyFill="1" applyBorder="1" applyAlignment="1">
      <alignment horizontal="center"/>
    </xf>
    <xf numFmtId="165" fontId="0" fillId="24" borderId="0" xfId="0" applyNumberFormat="1" applyFill="1" applyAlignment="1">
      <alignment horizontal="center" wrapText="1"/>
    </xf>
    <xf numFmtId="165" fontId="3" fillId="25" borderId="0" xfId="0" applyNumberFormat="1" applyFont="1" applyFill="1" applyBorder="1" applyAlignment="1">
      <alignment horizontal="center"/>
    </xf>
    <xf numFmtId="165" fontId="2" fillId="13" borderId="8" xfId="0" applyNumberFormat="1" applyFont="1" applyFill="1" applyBorder="1" applyAlignment="1"/>
    <xf numFmtId="165" fontId="2" fillId="14" borderId="8" xfId="0" applyNumberFormat="1" applyFont="1" applyFill="1" applyBorder="1" applyAlignment="1"/>
    <xf numFmtId="165" fontId="0" fillId="29" borderId="0" xfId="0" applyNumberFormat="1" applyFill="1" applyAlignment="1"/>
    <xf numFmtId="165" fontId="3" fillId="28" borderId="0" xfId="0" applyNumberFormat="1" applyFont="1" applyFill="1" applyAlignment="1"/>
    <xf numFmtId="165" fontId="2" fillId="16" borderId="8" xfId="0" applyNumberFormat="1" applyFont="1" applyFill="1" applyBorder="1" applyAlignment="1"/>
    <xf numFmtId="165" fontId="2" fillId="16" borderId="8" xfId="0" applyNumberFormat="1" applyFont="1" applyFill="1" applyBorder="1" applyAlignment="1">
      <alignment horizontal="center"/>
    </xf>
    <xf numFmtId="165" fontId="2" fillId="17" borderId="8" xfId="0" applyNumberFormat="1" applyFont="1" applyFill="1" applyBorder="1" applyAlignment="1"/>
    <xf numFmtId="165" fontId="0" fillId="31" borderId="1" xfId="0" applyNumberFormat="1" applyFill="1" applyBorder="1" applyAlignment="1">
      <alignment horizontal="center"/>
    </xf>
    <xf numFmtId="165" fontId="2" fillId="18" borderId="8" xfId="0" applyNumberFormat="1" applyFont="1" applyFill="1" applyBorder="1" applyAlignment="1"/>
    <xf numFmtId="165" fontId="3" fillId="35" borderId="0" xfId="0" applyNumberFormat="1" applyFont="1" applyFill="1" applyAlignment="1">
      <alignment horizontal="center"/>
    </xf>
    <xf numFmtId="165" fontId="2" fillId="34" borderId="8" xfId="0" applyNumberFormat="1" applyFont="1" applyFill="1" applyBorder="1" applyAlignment="1"/>
    <xf numFmtId="165" fontId="0" fillId="36" borderId="1" xfId="0" applyNumberFormat="1" applyFill="1" applyBorder="1" applyAlignment="1">
      <alignment horizontal="center"/>
    </xf>
    <xf numFmtId="165" fontId="3" fillId="22" borderId="8" xfId="0" applyNumberFormat="1" applyFont="1" applyFill="1" applyBorder="1"/>
    <xf numFmtId="165" fontId="0" fillId="36" borderId="8" xfId="0" applyNumberFormat="1" applyFill="1" applyBorder="1" applyAlignment="1">
      <alignment horizontal="left"/>
    </xf>
    <xf numFmtId="165" fontId="0" fillId="27" borderId="8" xfId="0" applyNumberFormat="1" applyFill="1" applyBorder="1" applyAlignment="1">
      <alignment horizontal="left"/>
    </xf>
    <xf numFmtId="165" fontId="0" fillId="26" borderId="0" xfId="0" applyNumberFormat="1" applyFill="1" applyAlignment="1">
      <alignment horizontal="left"/>
    </xf>
    <xf numFmtId="165" fontId="0" fillId="29" borderId="8" xfId="0" applyNumberFormat="1" applyFill="1" applyBorder="1" applyAlignment="1">
      <alignment horizontal="left"/>
    </xf>
    <xf numFmtId="165" fontId="0" fillId="31" borderId="8" xfId="0" applyNumberFormat="1" applyFill="1" applyBorder="1" applyAlignment="1">
      <alignment horizontal="left"/>
    </xf>
    <xf numFmtId="165" fontId="0" fillId="32" borderId="8" xfId="0" applyNumberFormat="1" applyFill="1" applyBorder="1" applyAlignment="1">
      <alignment horizontal="left"/>
    </xf>
    <xf numFmtId="165" fontId="0" fillId="33" borderId="0" xfId="0" applyNumberFormat="1" applyFill="1" applyAlignment="1">
      <alignment horizontal="left"/>
    </xf>
    <xf numFmtId="165" fontId="0" fillId="35" borderId="0" xfId="0" applyNumberFormat="1" applyFill="1" applyAlignment="1">
      <alignment horizontal="left"/>
    </xf>
    <xf numFmtId="165" fontId="0" fillId="0" borderId="0" xfId="0" applyNumberFormat="1" applyAlignment="1"/>
    <xf numFmtId="165" fontId="2" fillId="0" borderId="0" xfId="0" applyNumberFormat="1" applyFont="1" applyAlignment="1" applyProtection="1">
      <alignment horizontal="center"/>
    </xf>
    <xf numFmtId="165" fontId="2" fillId="0" borderId="0" xfId="0" applyNumberFormat="1" applyFont="1" applyAlignment="1" applyProtection="1">
      <alignment horizontal="center" wrapText="1"/>
    </xf>
    <xf numFmtId="0" fontId="0" fillId="0" borderId="0" xfId="0" applyProtection="1"/>
    <xf numFmtId="0" fontId="0" fillId="5" borderId="0" xfId="0" applyFill="1" applyProtection="1"/>
    <xf numFmtId="165" fontId="0" fillId="20" borderId="0" xfId="0" applyNumberFormat="1" applyFill="1" applyAlignment="1" applyProtection="1">
      <alignment horizontal="center"/>
      <protection locked="0"/>
    </xf>
    <xf numFmtId="165" fontId="0" fillId="21" borderId="0" xfId="0" applyNumberFormat="1" applyFill="1" applyAlignment="1" applyProtection="1">
      <alignment horizontal="center"/>
      <protection locked="0"/>
    </xf>
    <xf numFmtId="165" fontId="2" fillId="7" borderId="5" xfId="0" applyNumberFormat="1" applyFont="1" applyFill="1" applyBorder="1" applyAlignment="1" applyProtection="1">
      <alignment horizontal="center"/>
      <protection locked="0"/>
    </xf>
    <xf numFmtId="165" fontId="3" fillId="20" borderId="0" xfId="0" applyNumberFormat="1" applyFont="1" applyFill="1" applyAlignment="1" applyProtection="1">
      <alignment horizontal="center"/>
      <protection locked="0"/>
    </xf>
    <xf numFmtId="165" fontId="0" fillId="23" borderId="0" xfId="0" applyNumberFormat="1" applyFill="1" applyAlignment="1" applyProtection="1">
      <alignment horizontal="center"/>
      <protection locked="0"/>
    </xf>
    <xf numFmtId="165" fontId="2" fillId="15" borderId="8" xfId="0" applyNumberFormat="1" applyFont="1" applyFill="1" applyBorder="1" applyAlignment="1" applyProtection="1">
      <protection locked="0"/>
    </xf>
    <xf numFmtId="165" fontId="2" fillId="13" borderId="8" xfId="0" applyNumberFormat="1" applyFont="1" applyFill="1" applyBorder="1" applyAlignment="1" applyProtection="1">
      <protection locked="0"/>
    </xf>
    <xf numFmtId="165" fontId="0" fillId="24" borderId="0" xfId="0" applyNumberFormat="1" applyFill="1" applyAlignment="1" applyProtection="1">
      <alignment horizontal="center"/>
      <protection locked="0"/>
    </xf>
    <xf numFmtId="165" fontId="0" fillId="25" borderId="0" xfId="0" applyNumberFormat="1" applyFill="1" applyAlignment="1" applyProtection="1">
      <alignment horizontal="center"/>
      <protection locked="0"/>
    </xf>
    <xf numFmtId="165" fontId="0" fillId="26" borderId="0" xfId="0" applyNumberFormat="1" applyFill="1" applyAlignment="1" applyProtection="1">
      <alignment horizontal="center"/>
      <protection locked="0"/>
    </xf>
    <xf numFmtId="165" fontId="0" fillId="27" borderId="0" xfId="0" applyNumberFormat="1" applyFill="1" applyAlignment="1" applyProtection="1">
      <alignment horizontal="center"/>
      <protection locked="0"/>
    </xf>
    <xf numFmtId="165" fontId="2" fillId="14" borderId="8" xfId="0" applyNumberFormat="1" applyFont="1" applyFill="1" applyBorder="1" applyAlignment="1" applyProtection="1">
      <protection locked="0"/>
    </xf>
    <xf numFmtId="165" fontId="2" fillId="16" borderId="8" xfId="0" applyNumberFormat="1" applyFont="1" applyFill="1" applyBorder="1" applyAlignment="1" applyProtection="1">
      <protection locked="0"/>
    </xf>
    <xf numFmtId="165" fontId="3" fillId="28" borderId="0" xfId="0" applyNumberFormat="1" applyFont="1" applyFill="1" applyAlignment="1" applyProtection="1">
      <alignment horizontal="center"/>
      <protection locked="0"/>
    </xf>
    <xf numFmtId="165" fontId="0" fillId="29" borderId="0" xfId="0" applyNumberFormat="1" applyFill="1" applyAlignment="1" applyProtection="1">
      <alignment horizontal="center"/>
      <protection locked="0"/>
    </xf>
    <xf numFmtId="165" fontId="2" fillId="17" borderId="8" xfId="0" applyNumberFormat="1" applyFont="1" applyFill="1" applyBorder="1" applyAlignment="1" applyProtection="1">
      <protection locked="0"/>
    </xf>
    <xf numFmtId="165" fontId="0" fillId="30" borderId="0" xfId="0" applyNumberFormat="1" applyFill="1" applyAlignment="1" applyProtection="1">
      <alignment horizontal="center"/>
      <protection locked="0"/>
    </xf>
    <xf numFmtId="165" fontId="0" fillId="31" borderId="0" xfId="0" applyNumberFormat="1" applyFill="1" applyAlignment="1" applyProtection="1">
      <alignment horizontal="center"/>
      <protection locked="0"/>
    </xf>
    <xf numFmtId="165" fontId="2" fillId="18" borderId="8" xfId="0" applyNumberFormat="1" applyFont="1" applyFill="1" applyBorder="1" applyAlignment="1" applyProtection="1">
      <protection locked="0"/>
    </xf>
    <xf numFmtId="165" fontId="2" fillId="34" borderId="8" xfId="0" applyNumberFormat="1" applyFont="1" applyFill="1" applyBorder="1" applyAlignment="1" applyProtection="1">
      <protection locked="0"/>
    </xf>
    <xf numFmtId="165" fontId="0" fillId="33" borderId="0" xfId="0" applyNumberFormat="1" applyFill="1" applyAlignment="1" applyProtection="1">
      <alignment horizontal="center"/>
      <protection locked="0"/>
    </xf>
    <xf numFmtId="165" fontId="0" fillId="32" borderId="0" xfId="0" applyNumberFormat="1" applyFill="1" applyAlignment="1" applyProtection="1">
      <alignment horizontal="center"/>
      <protection locked="0"/>
    </xf>
    <xf numFmtId="165" fontId="0" fillId="35" borderId="0" xfId="0" applyNumberFormat="1" applyFill="1" applyAlignment="1" applyProtection="1">
      <alignment horizontal="center"/>
      <protection locked="0"/>
    </xf>
    <xf numFmtId="165" fontId="0" fillId="36" borderId="0" xfId="0" applyNumberFormat="1" applyFill="1" applyAlignment="1" applyProtection="1">
      <alignment horizontal="center"/>
      <protection locked="0"/>
    </xf>
    <xf numFmtId="165" fontId="0" fillId="22" borderId="0" xfId="0" applyNumberFormat="1" applyFill="1" applyAlignment="1" applyProtection="1">
      <alignment horizontal="center"/>
      <protection locked="0"/>
    </xf>
    <xf numFmtId="1" fontId="8" fillId="5" borderId="8" xfId="0" applyNumberFormat="1" applyFont="1" applyFill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5" borderId="6" xfId="0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7" borderId="8" xfId="0" applyFont="1" applyFill="1" applyBorder="1" applyAlignment="1" applyProtection="1">
      <alignment horizontal="center" vertical="center"/>
      <protection locked="0"/>
    </xf>
    <xf numFmtId="0" fontId="8" fillId="15" borderId="8" xfId="0" applyFont="1" applyFill="1" applyBorder="1" applyAlignment="1" applyProtection="1">
      <alignment horizontal="center" vertical="center"/>
      <protection locked="0"/>
    </xf>
    <xf numFmtId="0" fontId="8" fillId="8" borderId="8" xfId="0" applyFont="1" applyFill="1" applyBorder="1" applyAlignment="1" applyProtection="1">
      <alignment horizontal="center" vertical="center"/>
      <protection locked="0"/>
    </xf>
    <xf numFmtId="0" fontId="8" fillId="14" borderId="8" xfId="0" applyFont="1" applyFill="1" applyBorder="1" applyAlignment="1" applyProtection="1">
      <alignment horizontal="center" vertical="center"/>
      <protection locked="0"/>
    </xf>
    <xf numFmtId="0" fontId="8" fillId="16" borderId="8" xfId="0" applyFont="1" applyFill="1" applyBorder="1" applyAlignment="1" applyProtection="1">
      <alignment horizontal="center" vertical="center"/>
      <protection locked="0"/>
    </xf>
    <xf numFmtId="0" fontId="8" fillId="17" borderId="8" xfId="0" applyFont="1" applyFill="1" applyBorder="1" applyAlignment="1" applyProtection="1">
      <alignment horizontal="center" vertical="center"/>
      <protection locked="0"/>
    </xf>
    <xf numFmtId="0" fontId="8" fillId="18" borderId="8" xfId="0" applyFont="1" applyFill="1" applyBorder="1" applyAlignment="1" applyProtection="1">
      <alignment horizontal="center" vertical="center"/>
      <protection locked="0"/>
    </xf>
    <xf numFmtId="0" fontId="8" fillId="36" borderId="8" xfId="0" applyFont="1" applyFill="1" applyBorder="1" applyAlignment="1" applyProtection="1">
      <alignment horizontal="center" vertical="center"/>
      <protection locked="0"/>
    </xf>
    <xf numFmtId="165" fontId="2" fillId="34" borderId="0" xfId="0" applyNumberFormat="1" applyFont="1" applyFill="1" applyAlignment="1">
      <alignment horizontal="center"/>
    </xf>
    <xf numFmtId="0" fontId="2" fillId="34" borderId="0" xfId="0" applyFont="1" applyFill="1" applyAlignment="1">
      <alignment horizontal="center"/>
    </xf>
    <xf numFmtId="0" fontId="2" fillId="15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13" borderId="0" xfId="0" applyFont="1" applyFill="1" applyAlignment="1">
      <alignment horizontal="center"/>
    </xf>
    <xf numFmtId="0" fontId="2" fillId="14" borderId="0" xfId="0" applyFont="1" applyFill="1" applyAlignment="1">
      <alignment horizontal="center"/>
    </xf>
    <xf numFmtId="0" fontId="2" fillId="16" borderId="0" xfId="0" applyFont="1" applyFill="1" applyAlignment="1">
      <alignment horizontal="center"/>
    </xf>
    <xf numFmtId="0" fontId="2" fillId="17" borderId="0" xfId="0" applyFont="1" applyFill="1" applyAlignment="1">
      <alignment horizontal="center"/>
    </xf>
    <xf numFmtId="0" fontId="2" fillId="18" borderId="0" xfId="0" applyFont="1" applyFill="1" applyAlignment="1">
      <alignment horizontal="center"/>
    </xf>
    <xf numFmtId="165" fontId="2" fillId="0" borderId="7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0" fontId="0" fillId="0" borderId="0" xfId="0"/>
    <xf numFmtId="165" fontId="0" fillId="20" borderId="0" xfId="0" applyNumberFormat="1" applyFill="1" applyBorder="1" applyAlignment="1">
      <alignment horizontal="center"/>
    </xf>
    <xf numFmtId="165" fontId="2" fillId="7" borderId="4" xfId="0" applyNumberFormat="1" applyFont="1" applyFill="1" applyBorder="1" applyAlignment="1">
      <alignment horizontal="left"/>
    </xf>
    <xf numFmtId="165" fontId="2" fillId="7" borderId="2" xfId="0" applyNumberFormat="1" applyFont="1" applyFill="1" applyBorder="1" applyAlignment="1">
      <alignment horizontal="left"/>
    </xf>
    <xf numFmtId="165" fontId="2" fillId="7" borderId="13" xfId="0" applyNumberFormat="1" applyFont="1" applyFill="1" applyBorder="1" applyAlignment="1">
      <alignment horizontal="left"/>
    </xf>
    <xf numFmtId="165" fontId="0" fillId="21" borderId="0" xfId="0" applyNumberFormat="1" applyFill="1" applyBorder="1" applyAlignment="1" applyProtection="1">
      <alignment horizontal="center"/>
      <protection locked="0"/>
    </xf>
    <xf numFmtId="165" fontId="2" fillId="34" borderId="8" xfId="0" applyNumberFormat="1" applyFont="1" applyFill="1" applyBorder="1" applyAlignment="1">
      <alignment horizontal="left"/>
    </xf>
    <xf numFmtId="165" fontId="2" fillId="17" borderId="8" xfId="0" applyNumberFormat="1" applyFont="1" applyFill="1" applyBorder="1" applyAlignment="1">
      <alignment horizontal="left"/>
    </xf>
    <xf numFmtId="165" fontId="2" fillId="18" borderId="8" xfId="0" applyNumberFormat="1" applyFont="1" applyFill="1" applyBorder="1" applyAlignment="1">
      <alignment horizontal="left"/>
    </xf>
    <xf numFmtId="165" fontId="0" fillId="36" borderId="0" xfId="0" applyNumberFormat="1" applyFill="1" applyAlignment="1" applyProtection="1">
      <alignment horizontal="center"/>
      <protection locked="0"/>
    </xf>
    <xf numFmtId="165" fontId="0" fillId="35" borderId="0" xfId="0" applyNumberFormat="1" applyFill="1" applyAlignment="1" applyProtection="1">
      <alignment horizontal="center"/>
      <protection locked="0"/>
    </xf>
    <xf numFmtId="165" fontId="0" fillId="36" borderId="0" xfId="0" applyNumberFormat="1" applyFill="1" applyBorder="1" applyAlignment="1" applyProtection="1">
      <alignment horizontal="center"/>
      <protection locked="0"/>
    </xf>
    <xf numFmtId="165" fontId="0" fillId="29" borderId="0" xfId="0" applyNumberFormat="1" applyFill="1" applyAlignment="1">
      <alignment horizontal="center"/>
    </xf>
    <xf numFmtId="165" fontId="2" fillId="34" borderId="8" xfId="0" applyNumberFormat="1" applyFont="1" applyFill="1" applyBorder="1" applyAlignment="1">
      <alignment horizontal="center"/>
    </xf>
    <xf numFmtId="165" fontId="2" fillId="0" borderId="0" xfId="0" applyNumberFormat="1" applyFont="1" applyAlignment="1" applyProtection="1">
      <alignment horizontal="center"/>
    </xf>
    <xf numFmtId="165" fontId="0" fillId="36" borderId="1" xfId="0" applyNumberFormat="1" applyFill="1" applyBorder="1" applyAlignment="1" applyProtection="1">
      <alignment horizontal="center"/>
      <protection locked="0"/>
    </xf>
    <xf numFmtId="165" fontId="0" fillId="36" borderId="1" xfId="0" applyNumberFormat="1" applyFill="1" applyBorder="1" applyAlignment="1">
      <alignment horizontal="center"/>
    </xf>
    <xf numFmtId="0" fontId="4" fillId="0" borderId="0" xfId="0" applyFont="1" applyAlignment="1">
      <alignment horizontal="center"/>
    </xf>
    <xf numFmtId="165" fontId="2" fillId="36" borderId="4" xfId="0" applyNumberFormat="1" applyFont="1" applyFill="1" applyBorder="1" applyAlignment="1">
      <alignment horizontal="left"/>
    </xf>
    <xf numFmtId="165" fontId="2" fillId="36" borderId="2" xfId="0" applyNumberFormat="1" applyFont="1" applyFill="1" applyBorder="1" applyAlignment="1">
      <alignment horizontal="left"/>
    </xf>
    <xf numFmtId="165" fontId="2" fillId="36" borderId="13" xfId="0" applyNumberFormat="1" applyFont="1" applyFill="1" applyBorder="1" applyAlignment="1">
      <alignment horizontal="left"/>
    </xf>
    <xf numFmtId="165" fontId="0" fillId="35" borderId="4" xfId="0" applyNumberFormat="1" applyFill="1" applyBorder="1" applyAlignment="1">
      <alignment horizontal="left"/>
    </xf>
    <xf numFmtId="165" fontId="0" fillId="35" borderId="2" xfId="0" applyNumberFormat="1" applyFill="1" applyBorder="1" applyAlignment="1">
      <alignment horizontal="left"/>
    </xf>
    <xf numFmtId="165" fontId="0" fillId="35" borderId="13" xfId="0" applyNumberFormat="1" applyFill="1" applyBorder="1" applyAlignment="1">
      <alignment horizontal="left"/>
    </xf>
    <xf numFmtId="165" fontId="0" fillId="35" borderId="0" xfId="0" applyNumberFormat="1" applyFill="1" applyAlignment="1">
      <alignment horizontal="center" wrapText="1"/>
    </xf>
    <xf numFmtId="165" fontId="0" fillId="35" borderId="0" xfId="0" applyNumberFormat="1" applyFill="1" applyAlignment="1">
      <alignment horizontal="center"/>
    </xf>
    <xf numFmtId="165" fontId="0" fillId="32" borderId="0" xfId="0" applyNumberFormat="1" applyFill="1" applyAlignment="1" applyProtection="1">
      <alignment horizontal="center"/>
      <protection locked="0"/>
    </xf>
    <xf numFmtId="165" fontId="0" fillId="33" borderId="0" xfId="0" applyNumberFormat="1" applyFill="1" applyAlignment="1" applyProtection="1">
      <alignment horizontal="center"/>
      <protection locked="0"/>
    </xf>
    <xf numFmtId="165" fontId="2" fillId="18" borderId="8" xfId="0" applyNumberFormat="1" applyFont="1" applyFill="1" applyBorder="1" applyAlignment="1">
      <alignment horizontal="center"/>
    </xf>
    <xf numFmtId="165" fontId="0" fillId="30" borderId="0" xfId="0" applyNumberFormat="1" applyFill="1" applyAlignment="1" applyProtection="1">
      <alignment horizontal="center"/>
      <protection locked="0"/>
    </xf>
    <xf numFmtId="165" fontId="0" fillId="31" borderId="0" xfId="0" applyNumberFormat="1" applyFill="1" applyAlignment="1" applyProtection="1">
      <alignment horizontal="center"/>
      <protection locked="0"/>
    </xf>
    <xf numFmtId="165" fontId="0" fillId="31" borderId="0" xfId="0" applyNumberFormat="1" applyFill="1" applyBorder="1" applyAlignment="1" applyProtection="1">
      <alignment horizontal="center"/>
      <protection locked="0"/>
    </xf>
    <xf numFmtId="165" fontId="2" fillId="32" borderId="8" xfId="0" applyNumberFormat="1" applyFont="1" applyFill="1" applyBorder="1" applyAlignment="1">
      <alignment horizontal="left"/>
    </xf>
    <xf numFmtId="165" fontId="0" fillId="33" borderId="8" xfId="0" applyNumberFormat="1" applyFill="1" applyBorder="1" applyAlignment="1">
      <alignment horizontal="left"/>
    </xf>
    <xf numFmtId="165" fontId="0" fillId="33" borderId="0" xfId="0" applyNumberFormat="1" applyFill="1" applyAlignment="1">
      <alignment horizontal="center" wrapText="1"/>
    </xf>
    <xf numFmtId="165" fontId="0" fillId="33" borderId="0" xfId="0" applyNumberFormat="1" applyFill="1" applyAlignment="1">
      <alignment horizontal="center"/>
    </xf>
    <xf numFmtId="165" fontId="0" fillId="31" borderId="1" xfId="0" applyNumberFormat="1" applyFill="1" applyBorder="1" applyAlignment="1" applyProtection="1">
      <alignment horizontal="center"/>
      <protection locked="0"/>
    </xf>
    <xf numFmtId="165" fontId="2" fillId="17" borderId="8" xfId="0" applyNumberFormat="1" applyFont="1" applyFill="1" applyBorder="1" applyAlignment="1">
      <alignment horizontal="center"/>
    </xf>
    <xf numFmtId="165" fontId="0" fillId="29" borderId="0" xfId="0" applyNumberFormat="1" applyFill="1" applyAlignment="1" applyProtection="1">
      <alignment horizontal="center"/>
      <protection locked="0"/>
    </xf>
    <xf numFmtId="165" fontId="3" fillId="28" borderId="0" xfId="0" applyNumberFormat="1" applyFont="1" applyFill="1" applyAlignment="1" applyProtection="1">
      <alignment horizontal="center"/>
      <protection locked="0"/>
    </xf>
    <xf numFmtId="165" fontId="2" fillId="31" borderId="8" xfId="0" applyNumberFormat="1" applyFont="1" applyFill="1" applyBorder="1" applyAlignment="1">
      <alignment horizontal="left"/>
    </xf>
    <xf numFmtId="165" fontId="0" fillId="26" borderId="12" xfId="0" applyNumberFormat="1" applyFill="1" applyBorder="1" applyAlignment="1">
      <alignment horizontal="left"/>
    </xf>
    <xf numFmtId="165" fontId="3" fillId="26" borderId="12" xfId="0" applyNumberFormat="1" applyFont="1" applyFill="1" applyBorder="1" applyAlignment="1">
      <alignment horizontal="left"/>
    </xf>
    <xf numFmtId="165" fontId="0" fillId="30" borderId="0" xfId="0" applyNumberFormat="1" applyFill="1" applyAlignment="1">
      <alignment horizontal="center" wrapText="1"/>
    </xf>
    <xf numFmtId="165" fontId="0" fillId="30" borderId="0" xfId="0" applyNumberFormat="1" applyFill="1" applyAlignment="1">
      <alignment horizontal="center"/>
    </xf>
    <xf numFmtId="165" fontId="2" fillId="16" borderId="4" xfId="0" applyNumberFormat="1" applyFont="1" applyFill="1" applyBorder="1" applyAlignment="1">
      <alignment horizontal="center"/>
    </xf>
    <xf numFmtId="165" fontId="2" fillId="16" borderId="2" xfId="0" applyNumberFormat="1" applyFont="1" applyFill="1" applyBorder="1" applyAlignment="1">
      <alignment horizontal="center"/>
    </xf>
    <xf numFmtId="165" fontId="2" fillId="16" borderId="13" xfId="0" applyNumberFormat="1" applyFont="1" applyFill="1" applyBorder="1" applyAlignment="1">
      <alignment horizontal="center"/>
    </xf>
    <xf numFmtId="165" fontId="3" fillId="28" borderId="0" xfId="0" applyNumberFormat="1" applyFont="1" applyFill="1" applyAlignment="1">
      <alignment horizontal="center" wrapText="1"/>
    </xf>
    <xf numFmtId="165" fontId="3" fillId="28" borderId="0" xfId="0" applyNumberFormat="1" applyFont="1" applyFill="1" applyAlignment="1">
      <alignment horizontal="center"/>
    </xf>
    <xf numFmtId="165" fontId="0" fillId="27" borderId="0" xfId="0" applyNumberFormat="1" applyFill="1" applyAlignment="1" applyProtection="1">
      <alignment horizontal="center"/>
      <protection locked="0"/>
    </xf>
    <xf numFmtId="165" fontId="0" fillId="26" borderId="0" xfId="0" applyNumberFormat="1" applyFill="1" applyAlignment="1" applyProtection="1">
      <alignment horizontal="center"/>
      <protection locked="0"/>
    </xf>
    <xf numFmtId="165" fontId="2" fillId="14" borderId="4" xfId="0" applyNumberFormat="1" applyFont="1" applyFill="1" applyBorder="1" applyAlignment="1">
      <alignment horizontal="center"/>
    </xf>
    <xf numFmtId="165" fontId="2" fillId="14" borderId="2" xfId="0" applyNumberFormat="1" applyFont="1" applyFill="1" applyBorder="1" applyAlignment="1">
      <alignment horizontal="center"/>
    </xf>
    <xf numFmtId="165" fontId="2" fillId="14" borderId="13" xfId="0" applyNumberFormat="1" applyFont="1" applyFill="1" applyBorder="1" applyAlignment="1">
      <alignment horizontal="center"/>
    </xf>
    <xf numFmtId="165" fontId="0" fillId="26" borderId="0" xfId="0" applyNumberFormat="1" applyFill="1" applyAlignment="1">
      <alignment horizontal="center"/>
    </xf>
    <xf numFmtId="165" fontId="0" fillId="22" borderId="0" xfId="0" applyNumberFormat="1" applyFill="1" applyAlignment="1">
      <alignment horizontal="center"/>
    </xf>
    <xf numFmtId="165" fontId="2" fillId="27" borderId="8" xfId="0" applyNumberFormat="1" applyFont="1" applyFill="1" applyBorder="1" applyAlignment="1">
      <alignment horizontal="left"/>
    </xf>
    <xf numFmtId="165" fontId="0" fillId="24" borderId="0" xfId="0" applyNumberFormat="1" applyFill="1" applyAlignment="1">
      <alignment horizontal="center" wrapText="1"/>
    </xf>
    <xf numFmtId="165" fontId="0" fillId="24" borderId="0" xfId="0" applyNumberFormat="1" applyFill="1" applyAlignment="1">
      <alignment horizontal="center"/>
    </xf>
    <xf numFmtId="165" fontId="0" fillId="26" borderId="0" xfId="0" applyNumberFormat="1" applyFill="1" applyAlignment="1">
      <alignment horizontal="center" wrapText="1"/>
    </xf>
    <xf numFmtId="165" fontId="0" fillId="20" borderId="0" xfId="0" applyNumberFormat="1" applyFill="1" applyAlignment="1">
      <alignment horizontal="center"/>
    </xf>
    <xf numFmtId="165" fontId="0" fillId="22" borderId="0" xfId="0" applyNumberFormat="1" applyFill="1" applyAlignment="1">
      <alignment horizontal="center" wrapText="1"/>
    </xf>
    <xf numFmtId="165" fontId="0" fillId="20" borderId="0" xfId="0" applyNumberFormat="1" applyFill="1" applyAlignment="1">
      <alignment horizontal="center" wrapText="1"/>
    </xf>
    <xf numFmtId="165" fontId="0" fillId="20" borderId="0" xfId="0" applyNumberFormat="1" applyFill="1" applyAlignment="1" applyProtection="1">
      <alignment horizontal="center"/>
      <protection locked="0"/>
    </xf>
    <xf numFmtId="165" fontId="0" fillId="21" borderId="0" xfId="0" applyNumberFormat="1" applyFill="1" applyAlignment="1" applyProtection="1">
      <alignment horizontal="center"/>
      <protection locked="0"/>
    </xf>
    <xf numFmtId="165" fontId="2" fillId="7" borderId="4" xfId="0" applyNumberFormat="1" applyFont="1" applyFill="1" applyBorder="1" applyAlignment="1">
      <alignment horizontal="left" wrapText="1"/>
    </xf>
    <xf numFmtId="165" fontId="2" fillId="7" borderId="2" xfId="0" applyNumberFormat="1" applyFont="1" applyFill="1" applyBorder="1" applyAlignment="1">
      <alignment horizontal="left" wrapText="1"/>
    </xf>
    <xf numFmtId="165" fontId="2" fillId="7" borderId="13" xfId="0" applyNumberFormat="1" applyFont="1" applyFill="1" applyBorder="1" applyAlignment="1">
      <alignment horizontal="left" wrapText="1"/>
    </xf>
    <xf numFmtId="165" fontId="2" fillId="0" borderId="3" xfId="0" applyNumberFormat="1" applyFont="1" applyBorder="1" applyAlignment="1" applyProtection="1">
      <alignment horizontal="center"/>
    </xf>
    <xf numFmtId="165" fontId="2" fillId="21" borderId="8" xfId="0" applyNumberFormat="1" applyFont="1" applyFill="1" applyBorder="1" applyAlignment="1">
      <alignment horizontal="left"/>
    </xf>
    <xf numFmtId="165" fontId="3" fillId="20" borderId="8" xfId="0" applyNumberFormat="1" applyFont="1" applyFill="1" applyBorder="1" applyAlignment="1">
      <alignment horizontal="left"/>
    </xf>
    <xf numFmtId="165" fontId="2" fillId="21" borderId="0" xfId="0" applyNumberFormat="1" applyFont="1" applyFill="1" applyAlignment="1">
      <alignment horizontal="center"/>
    </xf>
    <xf numFmtId="165" fontId="0" fillId="0" borderId="0" xfId="0" applyNumberFormat="1"/>
    <xf numFmtId="165" fontId="0" fillId="24" borderId="0" xfId="0" applyNumberFormat="1" applyFill="1" applyAlignment="1" applyProtection="1">
      <alignment horizontal="center"/>
      <protection locked="0"/>
    </xf>
    <xf numFmtId="165" fontId="0" fillId="25" borderId="0" xfId="0" applyNumberFormat="1" applyFill="1" applyAlignment="1" applyProtection="1">
      <alignment horizontal="center"/>
      <protection locked="0"/>
    </xf>
    <xf numFmtId="165" fontId="2" fillId="13" borderId="4" xfId="0" applyNumberFormat="1" applyFont="1" applyFill="1" applyBorder="1" applyAlignment="1">
      <alignment horizontal="left"/>
    </xf>
    <xf numFmtId="165" fontId="2" fillId="13" borderId="2" xfId="0" applyNumberFormat="1" applyFont="1" applyFill="1" applyBorder="1" applyAlignment="1">
      <alignment horizontal="left"/>
    </xf>
    <xf numFmtId="165" fontId="2" fillId="13" borderId="13" xfId="0" applyNumberFormat="1" applyFont="1" applyFill="1" applyBorder="1" applyAlignment="1">
      <alignment horizontal="left"/>
    </xf>
    <xf numFmtId="165" fontId="0" fillId="22" borderId="0" xfId="0" applyNumberFormat="1" applyFill="1" applyAlignment="1" applyProtection="1">
      <alignment horizontal="center"/>
      <protection locked="0"/>
    </xf>
    <xf numFmtId="165" fontId="0" fillId="23" borderId="0" xfId="0" applyNumberFormat="1" applyFill="1" applyAlignment="1" applyProtection="1">
      <alignment horizontal="center"/>
      <protection locked="0"/>
    </xf>
    <xf numFmtId="165" fontId="0" fillId="23" borderId="0" xfId="0" applyNumberFormat="1" applyFill="1" applyBorder="1" applyAlignment="1" applyProtection="1">
      <alignment horizontal="center"/>
      <protection locked="0"/>
    </xf>
    <xf numFmtId="165" fontId="2" fillId="15" borderId="4" xfId="0" applyNumberFormat="1" applyFont="1" applyFill="1" applyBorder="1" applyAlignment="1">
      <alignment horizontal="left"/>
    </xf>
    <xf numFmtId="165" fontId="2" fillId="15" borderId="2" xfId="0" applyNumberFormat="1" applyFont="1" applyFill="1" applyBorder="1" applyAlignment="1">
      <alignment horizontal="left"/>
    </xf>
    <xf numFmtId="165" fontId="2" fillId="15" borderId="13" xfId="0" applyNumberFormat="1" applyFont="1" applyFill="1" applyBorder="1" applyAlignment="1">
      <alignment horizontal="left"/>
    </xf>
    <xf numFmtId="165" fontId="3" fillId="23" borderId="0" xfId="0" applyNumberFormat="1" applyFont="1" applyFill="1" applyAlignment="1" applyProtection="1">
      <alignment horizontal="center"/>
      <protection locked="0"/>
    </xf>
    <xf numFmtId="165" fontId="2" fillId="7" borderId="8" xfId="0" applyNumberFormat="1" applyFont="1" applyFill="1" applyBorder="1" applyAlignment="1">
      <alignment horizontal="left" wrapText="1"/>
    </xf>
    <xf numFmtId="165" fontId="3" fillId="26" borderId="8" xfId="0" applyNumberFormat="1" applyFont="1" applyFill="1" applyBorder="1" applyAlignment="1">
      <alignment horizontal="left"/>
    </xf>
    <xf numFmtId="165" fontId="2" fillId="29" borderId="8" xfId="0" applyNumberFormat="1" applyFont="1" applyFill="1" applyBorder="1" applyAlignment="1">
      <alignment horizontal="left"/>
    </xf>
    <xf numFmtId="165" fontId="2" fillId="25" borderId="8" xfId="0" applyNumberFormat="1" applyFont="1" applyFill="1" applyBorder="1" applyAlignment="1">
      <alignment horizontal="left"/>
    </xf>
    <xf numFmtId="165" fontId="3" fillId="20" borderId="2" xfId="0" applyNumberFormat="1" applyFont="1" applyFill="1" applyBorder="1" applyAlignment="1"/>
    <xf numFmtId="165" fontId="2" fillId="21" borderId="4" xfId="0" applyNumberFormat="1" applyFont="1" applyFill="1" applyBorder="1" applyAlignment="1"/>
    <xf numFmtId="165" fontId="2" fillId="21" borderId="2" xfId="0" applyNumberFormat="1" applyFont="1" applyFill="1" applyBorder="1" applyAlignment="1"/>
    <xf numFmtId="165" fontId="2" fillId="23" borderId="4" xfId="0" applyNumberFormat="1" applyFont="1" applyFill="1" applyBorder="1" applyAlignment="1">
      <alignment horizontal="left"/>
    </xf>
    <xf numFmtId="165" fontId="2" fillId="23" borderId="2" xfId="0" applyNumberFormat="1" applyFont="1" applyFill="1" applyBorder="1" applyAlignment="1">
      <alignment horizontal="left"/>
    </xf>
    <xf numFmtId="165" fontId="2" fillId="23" borderId="13" xfId="0" applyNumberFormat="1" applyFont="1" applyFill="1" applyBorder="1" applyAlignment="1">
      <alignment horizontal="left"/>
    </xf>
    <xf numFmtId="165" fontId="0" fillId="26" borderId="8" xfId="0" applyNumberFormat="1" applyFill="1" applyBorder="1" applyAlignment="1">
      <alignment horizontal="left"/>
    </xf>
    <xf numFmtId="165" fontId="2" fillId="15" borderId="0" xfId="0" applyNumberFormat="1" applyFont="1" applyFill="1" applyAlignment="1">
      <alignment horizontal="center"/>
    </xf>
    <xf numFmtId="165" fontId="4" fillId="0" borderId="0" xfId="0" applyNumberFormat="1" applyFont="1" applyAlignment="1">
      <alignment horizontal="center"/>
    </xf>
    <xf numFmtId="0" fontId="2" fillId="36" borderId="0" xfId="0" applyFont="1" applyFill="1" applyAlignment="1">
      <alignment horizontal="center"/>
    </xf>
    <xf numFmtId="165" fontId="2" fillId="23" borderId="8" xfId="0" applyNumberFormat="1" applyFont="1" applyFill="1" applyBorder="1" applyAlignment="1">
      <alignment horizontal="left"/>
    </xf>
    <xf numFmtId="165" fontId="2" fillId="23" borderId="8" xfId="0" applyNumberFormat="1" applyFont="1" applyFill="1" applyBorder="1" applyAlignment="1"/>
    <xf numFmtId="165" fontId="0" fillId="20" borderId="8" xfId="0" applyNumberFormat="1" applyFill="1" applyBorder="1" applyAlignment="1">
      <alignment horizontal="left"/>
    </xf>
    <xf numFmtId="165" fontId="2" fillId="7" borderId="0" xfId="0" applyNumberFormat="1" applyFont="1" applyFill="1" applyAlignment="1">
      <alignment horizontal="center"/>
    </xf>
    <xf numFmtId="165" fontId="2" fillId="8" borderId="0" xfId="0" applyNumberFormat="1" applyFont="1" applyFill="1" applyAlignment="1">
      <alignment horizontal="center"/>
    </xf>
    <xf numFmtId="165" fontId="2" fillId="21" borderId="4" xfId="0" applyNumberFormat="1" applyFont="1" applyFill="1" applyBorder="1" applyAlignment="1">
      <alignment horizontal="left"/>
    </xf>
    <xf numFmtId="165" fontId="2" fillId="21" borderId="2" xfId="0" applyNumberFormat="1" applyFont="1" applyFill="1" applyBorder="1" applyAlignment="1">
      <alignment horizontal="left"/>
    </xf>
    <xf numFmtId="165" fontId="2" fillId="21" borderId="13" xfId="0" applyNumberFormat="1" applyFont="1" applyFill="1" applyBorder="1" applyAlignment="1">
      <alignment horizontal="left"/>
    </xf>
    <xf numFmtId="165" fontId="3" fillId="20" borderId="12" xfId="0" applyNumberFormat="1" applyFont="1" applyFill="1" applyBorder="1" applyAlignment="1">
      <alignment horizontal="left"/>
    </xf>
    <xf numFmtId="165" fontId="0" fillId="20" borderId="12" xfId="0" applyNumberFormat="1" applyFill="1" applyBorder="1" applyAlignment="1">
      <alignment horizontal="left"/>
    </xf>
    <xf numFmtId="0" fontId="6" fillId="0" borderId="2" xfId="0" applyFont="1" applyFill="1" applyBorder="1" applyAlignment="1" applyProtection="1">
      <alignment horizontal="left"/>
      <protection locked="0"/>
    </xf>
    <xf numFmtId="0" fontId="6" fillId="0" borderId="13" xfId="0" applyFont="1" applyFill="1" applyBorder="1" applyAlignment="1" applyProtection="1">
      <alignment horizontal="left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49" fontId="13" fillId="10" borderId="18" xfId="0" applyNumberFormat="1" applyFont="1" applyFill="1" applyBorder="1" applyAlignment="1">
      <alignment horizontal="center" vertical="center"/>
    </xf>
    <xf numFmtId="49" fontId="13" fillId="10" borderId="23" xfId="0" applyNumberFormat="1" applyFont="1" applyFill="1" applyBorder="1" applyAlignment="1">
      <alignment horizontal="center" vertical="center"/>
    </xf>
    <xf numFmtId="49" fontId="13" fillId="10" borderId="25" xfId="0" applyNumberFormat="1" applyFont="1" applyFill="1" applyBorder="1" applyAlignment="1">
      <alignment horizontal="center" vertical="center"/>
    </xf>
    <xf numFmtId="49" fontId="13" fillId="4" borderId="18" xfId="0" applyNumberFormat="1" applyFont="1" applyFill="1" applyBorder="1" applyAlignment="1">
      <alignment horizontal="center" vertical="center"/>
    </xf>
    <xf numFmtId="49" fontId="13" fillId="4" borderId="23" xfId="0" applyNumberFormat="1" applyFont="1" applyFill="1" applyBorder="1" applyAlignment="1">
      <alignment horizontal="center" vertical="center"/>
    </xf>
    <xf numFmtId="49" fontId="13" fillId="4" borderId="25" xfId="0" applyNumberFormat="1" applyFont="1" applyFill="1" applyBorder="1" applyAlignment="1">
      <alignment horizontal="center" vertical="center"/>
    </xf>
    <xf numFmtId="0" fontId="19" fillId="9" borderId="8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8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9B9B"/>
        </patternFill>
      </fill>
    </dxf>
    <dxf>
      <fill>
        <patternFill>
          <bgColor rgb="FFA7D89A"/>
        </patternFill>
      </fill>
    </dxf>
    <dxf>
      <fill>
        <patternFill>
          <bgColor rgb="FFEC8484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colors>
    <mruColors>
      <color rgb="FF919191"/>
      <color rgb="FFFFF5F5"/>
      <color rgb="FFFF9191"/>
      <color rgb="FFF5F5F5"/>
      <color rgb="FFFAF5F5"/>
      <color rgb="FFFAC891"/>
      <color rgb="FFFFE191"/>
      <color rgb="FFFFFAFF"/>
      <color rgb="FFFFF591"/>
      <color rgb="FFF59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46"/>
  <sheetViews>
    <sheetView zoomScale="80" zoomScaleNormal="80" workbookViewId="0">
      <pane ySplit="2" topLeftCell="A3" activePane="bottomLeft" state="frozen"/>
      <selection pane="bottomLeft" activeCell="N123" sqref="N123"/>
    </sheetView>
  </sheetViews>
  <sheetFormatPr defaultRowHeight="12.75" x14ac:dyDescent="0.2"/>
  <cols>
    <col min="1" max="1" width="30" bestFit="1" customWidth="1"/>
    <col min="2" max="2" width="11.28515625" style="1" customWidth="1"/>
    <col min="3" max="3" width="34.7109375" customWidth="1"/>
    <col min="4" max="4" width="4.7109375" customWidth="1"/>
    <col min="5" max="5" width="9.140625" style="1" customWidth="1"/>
    <col min="6" max="6" width="10.140625" style="1" customWidth="1"/>
    <col min="7" max="7" width="6.7109375" style="130" customWidth="1"/>
    <col min="8" max="8" width="4.7109375" customWidth="1"/>
    <col min="9" max="9" width="9.140625" style="5"/>
    <col min="10" max="10" width="10.140625" style="5" customWidth="1"/>
    <col min="11" max="11" width="6.7109375" style="130" customWidth="1"/>
    <col min="12" max="12" width="4.7109375" customWidth="1"/>
    <col min="13" max="13" width="9.140625" style="5"/>
    <col min="14" max="14" width="10.140625" style="5" customWidth="1"/>
    <col min="15" max="15" width="6.7109375" style="130" customWidth="1"/>
    <col min="16" max="16" width="4.7109375" customWidth="1"/>
    <col min="17" max="17" width="9.140625" style="5"/>
    <col min="18" max="18" width="10.140625" style="5" customWidth="1"/>
    <col min="19" max="19" width="6.7109375" style="130" customWidth="1"/>
    <col min="20" max="20" width="4.7109375" customWidth="1"/>
    <col min="23" max="23" width="6.7109375" customWidth="1"/>
    <col min="24" max="24" width="4.7109375" customWidth="1"/>
    <col min="27" max="27" width="6.7109375" customWidth="1"/>
    <col min="28" max="28" width="4.7109375" customWidth="1"/>
    <col min="31" max="31" width="6.7109375" customWidth="1"/>
    <col min="32" max="32" width="4.7109375" customWidth="1"/>
  </cols>
  <sheetData>
    <row r="1" spans="1:35" s="6" customFormat="1" x14ac:dyDescent="0.2">
      <c r="A1" s="284" t="s">
        <v>0</v>
      </c>
      <c r="B1" s="223" t="s">
        <v>4</v>
      </c>
      <c r="C1" s="284" t="s">
        <v>1</v>
      </c>
      <c r="D1" s="223" t="s">
        <v>210</v>
      </c>
      <c r="E1" s="8" t="s">
        <v>16</v>
      </c>
      <c r="F1" s="8" t="s">
        <v>17</v>
      </c>
      <c r="G1" s="129"/>
      <c r="H1" s="223" t="s">
        <v>210</v>
      </c>
      <c r="I1" s="11" t="s">
        <v>16</v>
      </c>
      <c r="J1" s="11" t="s">
        <v>17</v>
      </c>
      <c r="K1" s="129"/>
      <c r="L1" s="223" t="s">
        <v>210</v>
      </c>
      <c r="M1" s="11" t="s">
        <v>16</v>
      </c>
      <c r="N1" s="11" t="s">
        <v>17</v>
      </c>
      <c r="O1" s="129"/>
      <c r="P1" s="223" t="s">
        <v>210</v>
      </c>
      <c r="Q1" s="11" t="s">
        <v>16</v>
      </c>
      <c r="R1" s="11" t="s">
        <v>17</v>
      </c>
      <c r="S1" s="129"/>
      <c r="T1" s="223" t="s">
        <v>210</v>
      </c>
      <c r="U1" s="14" t="s">
        <v>16</v>
      </c>
      <c r="V1" s="14" t="s">
        <v>17</v>
      </c>
      <c r="W1" s="133"/>
      <c r="X1" s="223" t="s">
        <v>210</v>
      </c>
      <c r="Y1" s="129" t="s">
        <v>16</v>
      </c>
      <c r="Z1" s="129" t="s">
        <v>17</v>
      </c>
      <c r="AA1" s="129"/>
      <c r="AB1" s="223" t="s">
        <v>210</v>
      </c>
      <c r="AC1" s="129" t="s">
        <v>16</v>
      </c>
      <c r="AD1" s="129" t="s">
        <v>17</v>
      </c>
      <c r="AE1" s="129"/>
      <c r="AF1" s="223" t="s">
        <v>210</v>
      </c>
      <c r="AG1" s="129" t="s">
        <v>16</v>
      </c>
      <c r="AH1" s="129" t="s">
        <v>17</v>
      </c>
      <c r="AI1" s="129"/>
    </row>
    <row r="2" spans="1:35" x14ac:dyDescent="0.2">
      <c r="A2" s="239"/>
      <c r="B2" s="240"/>
      <c r="C2" s="239"/>
      <c r="D2" s="381" t="s">
        <v>262</v>
      </c>
      <c r="E2" s="381"/>
      <c r="F2" s="381"/>
      <c r="G2" s="381"/>
      <c r="H2" s="380" t="s">
        <v>263</v>
      </c>
      <c r="I2" s="380"/>
      <c r="J2" s="380"/>
      <c r="K2" s="380"/>
      <c r="L2" s="382" t="s">
        <v>192</v>
      </c>
      <c r="M2" s="382"/>
      <c r="N2" s="382"/>
      <c r="O2" s="382"/>
      <c r="P2" s="383" t="s">
        <v>264</v>
      </c>
      <c r="Q2" s="383"/>
      <c r="R2" s="383"/>
      <c r="S2" s="383"/>
      <c r="T2" s="384" t="s">
        <v>121</v>
      </c>
      <c r="U2" s="384"/>
      <c r="V2" s="384"/>
      <c r="W2" s="384"/>
      <c r="X2" s="385" t="s">
        <v>193</v>
      </c>
      <c r="Y2" s="385"/>
      <c r="Z2" s="385"/>
      <c r="AA2" s="385"/>
      <c r="AB2" s="386" t="s">
        <v>194</v>
      </c>
      <c r="AC2" s="386"/>
      <c r="AD2" s="386"/>
      <c r="AE2" s="386"/>
      <c r="AF2" s="379" t="s">
        <v>265</v>
      </c>
      <c r="AG2" s="379"/>
      <c r="AH2" s="379"/>
      <c r="AI2" s="379"/>
    </row>
    <row r="3" spans="1:35" s="3" customFormat="1" x14ac:dyDescent="0.2">
      <c r="A3" s="393" t="s">
        <v>11</v>
      </c>
      <c r="B3" s="393"/>
      <c r="C3" s="393"/>
      <c r="D3" s="125"/>
      <c r="E3" s="12"/>
      <c r="F3" s="12"/>
      <c r="G3" s="12"/>
      <c r="H3" s="129"/>
      <c r="I3" s="12"/>
      <c r="J3" s="12"/>
      <c r="K3" s="12"/>
      <c r="L3" s="129"/>
      <c r="M3" s="12"/>
      <c r="N3" s="12"/>
      <c r="O3" s="12"/>
      <c r="P3" s="129"/>
      <c r="Q3" s="12"/>
      <c r="R3" s="12"/>
      <c r="S3" s="12"/>
      <c r="T3" s="129"/>
      <c r="U3" s="12"/>
      <c r="V3" s="12"/>
      <c r="W3" s="134"/>
      <c r="X3" s="129"/>
      <c r="Y3" s="12"/>
      <c r="Z3" s="12"/>
      <c r="AA3" s="12"/>
      <c r="AB3" s="129"/>
      <c r="AC3" s="12"/>
      <c r="AD3" s="12"/>
      <c r="AE3" s="12"/>
      <c r="AF3" s="129"/>
      <c r="AG3" s="12"/>
      <c r="AH3" s="12"/>
      <c r="AI3" s="12"/>
    </row>
    <row r="4" spans="1:35" x14ac:dyDescent="0.2">
      <c r="A4" s="245" t="s">
        <v>25</v>
      </c>
      <c r="B4" s="240">
        <v>16</v>
      </c>
      <c r="C4" s="239" t="s">
        <v>12</v>
      </c>
      <c r="D4" s="177"/>
      <c r="E4" s="339">
        <v>0</v>
      </c>
      <c r="F4" s="174">
        <f t="shared" ref="F4:F12" si="0">B4*E4</f>
        <v>0</v>
      </c>
      <c r="G4" s="174"/>
      <c r="H4" s="178"/>
      <c r="I4" s="363">
        <v>0</v>
      </c>
      <c r="J4" s="179">
        <f t="shared" ref="J4:J12" si="1">B4*I4</f>
        <v>0</v>
      </c>
      <c r="K4" s="179"/>
      <c r="L4" s="180"/>
      <c r="M4" s="346">
        <v>0</v>
      </c>
      <c r="N4" s="181">
        <f t="shared" ref="N4:N12" si="2">B4*M4</f>
        <v>0</v>
      </c>
      <c r="O4" s="181"/>
      <c r="P4" s="182"/>
      <c r="Q4" s="348">
        <v>0</v>
      </c>
      <c r="R4" s="183">
        <f t="shared" ref="R4:R12" si="3">B4*Q4</f>
        <v>0</v>
      </c>
      <c r="S4" s="183"/>
      <c r="T4" s="184"/>
      <c r="U4" s="352">
        <v>0</v>
      </c>
      <c r="V4" s="185">
        <f t="shared" ref="V4:V12" si="4">B4*U4</f>
        <v>0</v>
      </c>
      <c r="W4" s="184"/>
      <c r="X4" s="186"/>
      <c r="Y4" s="355">
        <v>0</v>
      </c>
      <c r="Z4" s="187">
        <f t="shared" ref="Z4:Z12" si="5">R4*Y4</f>
        <v>0</v>
      </c>
      <c r="AA4" s="187"/>
      <c r="AB4" s="188"/>
      <c r="AC4" s="359">
        <v>0</v>
      </c>
      <c r="AD4" s="189">
        <f t="shared" ref="AD4:AD12" si="6">W4*AC4</f>
        <v>0</v>
      </c>
      <c r="AE4" s="189"/>
      <c r="AF4" s="190"/>
      <c r="AG4" s="361">
        <v>0</v>
      </c>
      <c r="AH4" s="191">
        <f t="shared" ref="AH4:AH12" si="7">AA4*AG4</f>
        <v>0</v>
      </c>
      <c r="AI4" s="191"/>
    </row>
    <row r="5" spans="1:35" x14ac:dyDescent="0.2">
      <c r="A5" s="245" t="s">
        <v>26</v>
      </c>
      <c r="B5" s="240">
        <v>23</v>
      </c>
      <c r="C5" s="239" t="s">
        <v>12</v>
      </c>
      <c r="D5" s="192"/>
      <c r="E5" s="340">
        <v>0</v>
      </c>
      <c r="F5" s="193">
        <f t="shared" si="0"/>
        <v>0</v>
      </c>
      <c r="G5" s="193"/>
      <c r="H5" s="194"/>
      <c r="I5" s="343">
        <v>0</v>
      </c>
      <c r="J5" s="195">
        <f t="shared" si="1"/>
        <v>0</v>
      </c>
      <c r="K5" s="195"/>
      <c r="L5" s="196"/>
      <c r="M5" s="347">
        <v>1</v>
      </c>
      <c r="N5" s="197">
        <f t="shared" si="2"/>
        <v>23</v>
      </c>
      <c r="O5" s="197"/>
      <c r="P5" s="198"/>
      <c r="Q5" s="349">
        <v>0</v>
      </c>
      <c r="R5" s="199">
        <f t="shared" si="3"/>
        <v>0</v>
      </c>
      <c r="S5" s="199"/>
      <c r="T5" s="200"/>
      <c r="U5" s="353">
        <v>0</v>
      </c>
      <c r="V5" s="201">
        <f t="shared" si="4"/>
        <v>0</v>
      </c>
      <c r="W5" s="200"/>
      <c r="X5" s="202"/>
      <c r="Y5" s="356">
        <v>0</v>
      </c>
      <c r="Z5" s="203">
        <f t="shared" si="5"/>
        <v>0</v>
      </c>
      <c r="AA5" s="203"/>
      <c r="AB5" s="204"/>
      <c r="AC5" s="360">
        <v>0</v>
      </c>
      <c r="AD5" s="205">
        <f t="shared" si="6"/>
        <v>0</v>
      </c>
      <c r="AE5" s="205"/>
      <c r="AF5" s="206"/>
      <c r="AG5" s="362">
        <v>0</v>
      </c>
      <c r="AH5" s="207">
        <f t="shared" si="7"/>
        <v>0</v>
      </c>
      <c r="AI5" s="207"/>
    </row>
    <row r="6" spans="1:35" x14ac:dyDescent="0.2">
      <c r="A6" s="245" t="s">
        <v>139</v>
      </c>
      <c r="B6" s="240">
        <v>82</v>
      </c>
      <c r="C6" s="239" t="s">
        <v>15</v>
      </c>
      <c r="D6" s="177"/>
      <c r="E6" s="339">
        <v>4</v>
      </c>
      <c r="F6" s="174">
        <f t="shared" si="0"/>
        <v>328</v>
      </c>
      <c r="G6" s="174"/>
      <c r="H6" s="178"/>
      <c r="I6" s="363">
        <v>2</v>
      </c>
      <c r="J6" s="179">
        <f t="shared" si="1"/>
        <v>164</v>
      </c>
      <c r="K6" s="179"/>
      <c r="L6" s="180"/>
      <c r="M6" s="346">
        <v>0</v>
      </c>
      <c r="N6" s="181">
        <f t="shared" si="2"/>
        <v>0</v>
      </c>
      <c r="O6" s="181"/>
      <c r="P6" s="182"/>
      <c r="Q6" s="348">
        <v>0</v>
      </c>
      <c r="R6" s="183">
        <f t="shared" si="3"/>
        <v>0</v>
      </c>
      <c r="S6" s="183"/>
      <c r="T6" s="184"/>
      <c r="U6" s="352">
        <v>0</v>
      </c>
      <c r="V6" s="185">
        <f t="shared" si="4"/>
        <v>0</v>
      </c>
      <c r="W6" s="184"/>
      <c r="X6" s="186"/>
      <c r="Y6" s="355">
        <v>0</v>
      </c>
      <c r="Z6" s="187">
        <f t="shared" si="5"/>
        <v>0</v>
      </c>
      <c r="AA6" s="187"/>
      <c r="AB6" s="188"/>
      <c r="AC6" s="359">
        <v>0</v>
      </c>
      <c r="AD6" s="189">
        <f t="shared" si="6"/>
        <v>0</v>
      </c>
      <c r="AE6" s="189"/>
      <c r="AF6" s="190"/>
      <c r="AG6" s="361">
        <v>0</v>
      </c>
      <c r="AH6" s="191">
        <f t="shared" si="7"/>
        <v>0</v>
      </c>
      <c r="AI6" s="191"/>
    </row>
    <row r="7" spans="1:35" x14ac:dyDescent="0.2">
      <c r="A7" s="239" t="s">
        <v>140</v>
      </c>
      <c r="B7" s="240">
        <v>80</v>
      </c>
      <c r="C7" s="239" t="s">
        <v>206</v>
      </c>
      <c r="D7" s="192"/>
      <c r="E7" s="340">
        <v>0</v>
      </c>
      <c r="F7" s="193">
        <f t="shared" si="0"/>
        <v>0</v>
      </c>
      <c r="G7" s="193"/>
      <c r="H7" s="194"/>
      <c r="I7" s="343">
        <v>0</v>
      </c>
      <c r="J7" s="195">
        <f t="shared" si="1"/>
        <v>0</v>
      </c>
      <c r="K7" s="195"/>
      <c r="L7" s="196"/>
      <c r="M7" s="347">
        <v>0</v>
      </c>
      <c r="N7" s="197">
        <f t="shared" si="2"/>
        <v>0</v>
      </c>
      <c r="O7" s="197"/>
      <c r="P7" s="198"/>
      <c r="Q7" s="349">
        <v>0</v>
      </c>
      <c r="R7" s="199">
        <f t="shared" si="3"/>
        <v>0</v>
      </c>
      <c r="S7" s="199"/>
      <c r="T7" s="200"/>
      <c r="U7" s="353">
        <v>0</v>
      </c>
      <c r="V7" s="201">
        <f t="shared" si="4"/>
        <v>0</v>
      </c>
      <c r="W7" s="200"/>
      <c r="X7" s="202"/>
      <c r="Y7" s="356">
        <v>0</v>
      </c>
      <c r="Z7" s="203">
        <f t="shared" si="5"/>
        <v>0</v>
      </c>
      <c r="AA7" s="203"/>
      <c r="AB7" s="204"/>
      <c r="AC7" s="360">
        <v>0</v>
      </c>
      <c r="AD7" s="205">
        <f t="shared" si="6"/>
        <v>0</v>
      </c>
      <c r="AE7" s="205"/>
      <c r="AF7" s="206"/>
      <c r="AG7" s="362">
        <v>0</v>
      </c>
      <c r="AH7" s="207">
        <f t="shared" si="7"/>
        <v>0</v>
      </c>
      <c r="AI7" s="207"/>
    </row>
    <row r="8" spans="1:35" x14ac:dyDescent="0.2">
      <c r="A8" s="239" t="s">
        <v>28</v>
      </c>
      <c r="B8" s="240">
        <v>6</v>
      </c>
      <c r="C8" s="239"/>
      <c r="D8" s="177"/>
      <c r="E8" s="339">
        <v>4</v>
      </c>
      <c r="F8" s="174">
        <f t="shared" si="0"/>
        <v>24</v>
      </c>
      <c r="G8" s="174"/>
      <c r="H8" s="178"/>
      <c r="I8" s="363">
        <v>2</v>
      </c>
      <c r="J8" s="179">
        <f t="shared" si="1"/>
        <v>12</v>
      </c>
      <c r="K8" s="179"/>
      <c r="L8" s="180"/>
      <c r="M8" s="346">
        <v>0</v>
      </c>
      <c r="N8" s="181">
        <f t="shared" si="2"/>
        <v>0</v>
      </c>
      <c r="O8" s="181"/>
      <c r="P8" s="182"/>
      <c r="Q8" s="348">
        <v>0</v>
      </c>
      <c r="R8" s="183">
        <f t="shared" si="3"/>
        <v>0</v>
      </c>
      <c r="S8" s="183"/>
      <c r="T8" s="184"/>
      <c r="U8" s="352">
        <v>0</v>
      </c>
      <c r="V8" s="185">
        <f t="shared" si="4"/>
        <v>0</v>
      </c>
      <c r="W8" s="184"/>
      <c r="X8" s="186"/>
      <c r="Y8" s="355">
        <v>0</v>
      </c>
      <c r="Z8" s="187">
        <f t="shared" si="5"/>
        <v>0</v>
      </c>
      <c r="AA8" s="187"/>
      <c r="AB8" s="188"/>
      <c r="AC8" s="359">
        <v>0</v>
      </c>
      <c r="AD8" s="189">
        <f t="shared" si="6"/>
        <v>0</v>
      </c>
      <c r="AE8" s="189"/>
      <c r="AF8" s="190"/>
      <c r="AG8" s="361">
        <v>0</v>
      </c>
      <c r="AH8" s="191">
        <f t="shared" si="7"/>
        <v>0</v>
      </c>
      <c r="AI8" s="191"/>
    </row>
    <row r="9" spans="1:35" x14ac:dyDescent="0.2">
      <c r="A9" s="239" t="s">
        <v>27</v>
      </c>
      <c r="B9" s="240">
        <v>12</v>
      </c>
      <c r="C9" s="239"/>
      <c r="D9" s="192"/>
      <c r="E9" s="340">
        <v>0</v>
      </c>
      <c r="F9" s="193">
        <f t="shared" si="0"/>
        <v>0</v>
      </c>
      <c r="G9" s="193"/>
      <c r="H9" s="194"/>
      <c r="I9" s="343">
        <v>0</v>
      </c>
      <c r="J9" s="195">
        <f t="shared" si="1"/>
        <v>0</v>
      </c>
      <c r="K9" s="195"/>
      <c r="L9" s="196"/>
      <c r="M9" s="347">
        <v>1</v>
      </c>
      <c r="N9" s="197">
        <f t="shared" si="2"/>
        <v>12</v>
      </c>
      <c r="O9" s="197"/>
      <c r="P9" s="198"/>
      <c r="Q9" s="349">
        <v>0</v>
      </c>
      <c r="R9" s="199">
        <f t="shared" si="3"/>
        <v>0</v>
      </c>
      <c r="S9" s="199"/>
      <c r="T9" s="200"/>
      <c r="U9" s="353">
        <v>0</v>
      </c>
      <c r="V9" s="201">
        <f t="shared" si="4"/>
        <v>0</v>
      </c>
      <c r="W9" s="200"/>
      <c r="X9" s="202"/>
      <c r="Y9" s="356">
        <v>0</v>
      </c>
      <c r="Z9" s="203">
        <f t="shared" si="5"/>
        <v>0</v>
      </c>
      <c r="AA9" s="203"/>
      <c r="AB9" s="204"/>
      <c r="AC9" s="360">
        <v>0</v>
      </c>
      <c r="AD9" s="205">
        <f t="shared" si="6"/>
        <v>0</v>
      </c>
      <c r="AE9" s="205"/>
      <c r="AF9" s="206"/>
      <c r="AG9" s="362">
        <v>0</v>
      </c>
      <c r="AH9" s="207">
        <f t="shared" si="7"/>
        <v>0</v>
      </c>
      <c r="AI9" s="207"/>
    </row>
    <row r="10" spans="1:35" x14ac:dyDescent="0.2">
      <c r="A10" s="245" t="s">
        <v>119</v>
      </c>
      <c r="B10" s="240">
        <v>2</v>
      </c>
      <c r="C10" s="239"/>
      <c r="D10" s="177"/>
      <c r="E10" s="339">
        <v>0</v>
      </c>
      <c r="F10" s="174">
        <f t="shared" si="0"/>
        <v>0</v>
      </c>
      <c r="G10" s="174"/>
      <c r="H10" s="178"/>
      <c r="I10" s="363">
        <v>0</v>
      </c>
      <c r="J10" s="179">
        <f t="shared" si="1"/>
        <v>0</v>
      </c>
      <c r="K10" s="179"/>
      <c r="L10" s="180"/>
      <c r="M10" s="346">
        <v>0</v>
      </c>
      <c r="N10" s="181">
        <f t="shared" si="2"/>
        <v>0</v>
      </c>
      <c r="O10" s="181"/>
      <c r="P10" s="182"/>
      <c r="Q10" s="348">
        <v>0</v>
      </c>
      <c r="R10" s="183">
        <f t="shared" si="3"/>
        <v>0</v>
      </c>
      <c r="S10" s="183"/>
      <c r="T10" s="184"/>
      <c r="U10" s="352">
        <v>0</v>
      </c>
      <c r="V10" s="185">
        <f t="shared" si="4"/>
        <v>0</v>
      </c>
      <c r="W10" s="184"/>
      <c r="X10" s="186"/>
      <c r="Y10" s="355">
        <v>0</v>
      </c>
      <c r="Z10" s="187">
        <f t="shared" si="5"/>
        <v>0</v>
      </c>
      <c r="AA10" s="187"/>
      <c r="AB10" s="188"/>
      <c r="AC10" s="359">
        <v>0</v>
      </c>
      <c r="AD10" s="189">
        <f t="shared" si="6"/>
        <v>0</v>
      </c>
      <c r="AE10" s="189"/>
      <c r="AF10" s="190"/>
      <c r="AG10" s="361">
        <v>0</v>
      </c>
      <c r="AH10" s="191">
        <f t="shared" si="7"/>
        <v>0</v>
      </c>
      <c r="AI10" s="191"/>
    </row>
    <row r="11" spans="1:35" x14ac:dyDescent="0.2">
      <c r="A11" s="239" t="s">
        <v>130</v>
      </c>
      <c r="B11" s="240">
        <v>5</v>
      </c>
      <c r="C11" s="239"/>
      <c r="D11" s="192"/>
      <c r="E11" s="340">
        <v>0</v>
      </c>
      <c r="F11" s="193">
        <f t="shared" si="0"/>
        <v>0</v>
      </c>
      <c r="G11" s="193"/>
      <c r="H11" s="194"/>
      <c r="I11" s="343">
        <v>0</v>
      </c>
      <c r="J11" s="195">
        <f t="shared" si="1"/>
        <v>0</v>
      </c>
      <c r="K11" s="195"/>
      <c r="L11" s="196"/>
      <c r="M11" s="347">
        <v>0</v>
      </c>
      <c r="N11" s="197">
        <f t="shared" si="2"/>
        <v>0</v>
      </c>
      <c r="O11" s="197"/>
      <c r="P11" s="198"/>
      <c r="Q11" s="349">
        <v>0</v>
      </c>
      <c r="R11" s="199">
        <f t="shared" si="3"/>
        <v>0</v>
      </c>
      <c r="S11" s="199"/>
      <c r="T11" s="200"/>
      <c r="U11" s="353">
        <v>0</v>
      </c>
      <c r="V11" s="201">
        <f t="shared" si="4"/>
        <v>0</v>
      </c>
      <c r="W11" s="200"/>
      <c r="X11" s="202"/>
      <c r="Y11" s="356">
        <v>0</v>
      </c>
      <c r="Z11" s="203">
        <f t="shared" si="5"/>
        <v>0</v>
      </c>
      <c r="AA11" s="203"/>
      <c r="AB11" s="204"/>
      <c r="AC11" s="360">
        <v>0</v>
      </c>
      <c r="AD11" s="205">
        <f t="shared" si="6"/>
        <v>0</v>
      </c>
      <c r="AE11" s="205"/>
      <c r="AF11" s="206"/>
      <c r="AG11" s="362">
        <v>0</v>
      </c>
      <c r="AH11" s="207">
        <f t="shared" si="7"/>
        <v>0</v>
      </c>
      <c r="AI11" s="207"/>
    </row>
    <row r="12" spans="1:35" x14ac:dyDescent="0.2">
      <c r="A12" s="239" t="s">
        <v>103</v>
      </c>
      <c r="B12" s="240">
        <v>3</v>
      </c>
      <c r="C12" s="239" t="s">
        <v>86</v>
      </c>
      <c r="D12" s="177"/>
      <c r="E12" s="339">
        <v>0</v>
      </c>
      <c r="F12" s="174">
        <f t="shared" si="0"/>
        <v>0</v>
      </c>
      <c r="G12" s="174"/>
      <c r="H12" s="178"/>
      <c r="I12" s="363">
        <v>0</v>
      </c>
      <c r="J12" s="179">
        <f t="shared" si="1"/>
        <v>0</v>
      </c>
      <c r="K12" s="179"/>
      <c r="L12" s="180"/>
      <c r="M12" s="346">
        <v>0</v>
      </c>
      <c r="N12" s="181">
        <f t="shared" si="2"/>
        <v>0</v>
      </c>
      <c r="O12" s="181"/>
      <c r="P12" s="182"/>
      <c r="Q12" s="348">
        <v>0</v>
      </c>
      <c r="R12" s="183">
        <f t="shared" si="3"/>
        <v>0</v>
      </c>
      <c r="S12" s="183"/>
      <c r="T12" s="184"/>
      <c r="U12" s="352">
        <v>0</v>
      </c>
      <c r="V12" s="185">
        <f t="shared" si="4"/>
        <v>0</v>
      </c>
      <c r="W12" s="184"/>
      <c r="X12" s="186"/>
      <c r="Y12" s="355">
        <v>0</v>
      </c>
      <c r="Z12" s="187">
        <f t="shared" si="5"/>
        <v>0</v>
      </c>
      <c r="AA12" s="187"/>
      <c r="AB12" s="188"/>
      <c r="AC12" s="359">
        <v>0</v>
      </c>
      <c r="AD12" s="189">
        <f t="shared" si="6"/>
        <v>0</v>
      </c>
      <c r="AE12" s="189"/>
      <c r="AF12" s="190"/>
      <c r="AG12" s="361">
        <v>0</v>
      </c>
      <c r="AH12" s="191">
        <f t="shared" si="7"/>
        <v>0</v>
      </c>
      <c r="AI12" s="191"/>
    </row>
    <row r="13" spans="1:35" x14ac:dyDescent="0.2">
      <c r="A13" s="239"/>
      <c r="B13" s="240"/>
      <c r="C13" s="239"/>
      <c r="D13" s="208"/>
      <c r="E13" s="209">
        <f>SUM(E4:E7)</f>
        <v>4</v>
      </c>
      <c r="F13" s="209">
        <f>SUM(F4:F12)</f>
        <v>352</v>
      </c>
      <c r="G13" s="209"/>
      <c r="H13" s="210"/>
      <c r="I13" s="211">
        <f>SUM(I4:I7)</f>
        <v>2</v>
      </c>
      <c r="J13" s="211">
        <f>SUM(J4:J12)</f>
        <v>176</v>
      </c>
      <c r="K13" s="211"/>
      <c r="L13" s="212"/>
      <c r="M13" s="213">
        <f>SUM(M4:M7)</f>
        <v>1</v>
      </c>
      <c r="N13" s="213">
        <f>SUM(N4:N12)</f>
        <v>35</v>
      </c>
      <c r="O13" s="213"/>
      <c r="P13" s="214"/>
      <c r="Q13" s="215">
        <f>SUM(Q4:Q7)</f>
        <v>0</v>
      </c>
      <c r="R13" s="215">
        <f>SUM(R4:R12)</f>
        <v>0</v>
      </c>
      <c r="S13" s="215"/>
      <c r="T13" s="216"/>
      <c r="U13" s="217">
        <f>SUM(U4:U7)</f>
        <v>0</v>
      </c>
      <c r="V13" s="217">
        <f>SUM(V4:V12)</f>
        <v>0</v>
      </c>
      <c r="W13" s="216"/>
      <c r="X13" s="218"/>
      <c r="Y13" s="219">
        <f>SUM(Y4:Y7)</f>
        <v>0</v>
      </c>
      <c r="Z13" s="219">
        <f>SUM(Z4:Z12)</f>
        <v>0</v>
      </c>
      <c r="AA13" s="219"/>
      <c r="AB13" s="220"/>
      <c r="AC13" s="221">
        <f>SUM(AC4:AC7)</f>
        <v>0</v>
      </c>
      <c r="AD13" s="221">
        <f>SUM(AD4:AD12)</f>
        <v>0</v>
      </c>
      <c r="AE13" s="221"/>
      <c r="AF13" s="222"/>
      <c r="AG13" s="222">
        <f>SUM(AG4:AG7)</f>
        <v>0</v>
      </c>
      <c r="AH13" s="222">
        <f>SUM(AH4:AH12)</f>
        <v>0</v>
      </c>
      <c r="AI13" s="222"/>
    </row>
    <row r="14" spans="1:35" x14ac:dyDescent="0.2">
      <c r="A14" s="393" t="s">
        <v>36</v>
      </c>
      <c r="B14" s="393"/>
      <c r="C14" s="393"/>
      <c r="D14" s="223" t="s">
        <v>210</v>
      </c>
      <c r="E14" s="224"/>
      <c r="F14" s="224"/>
      <c r="G14" s="224"/>
      <c r="H14" s="223" t="s">
        <v>210</v>
      </c>
      <c r="I14" s="224"/>
      <c r="J14" s="224"/>
      <c r="K14" s="224"/>
      <c r="L14" s="223" t="s">
        <v>210</v>
      </c>
      <c r="M14" s="224"/>
      <c r="N14" s="224"/>
      <c r="O14" s="224"/>
      <c r="P14" s="223" t="s">
        <v>210</v>
      </c>
      <c r="Q14" s="224"/>
      <c r="R14" s="224"/>
      <c r="S14" s="224"/>
      <c r="T14" s="223" t="s">
        <v>210</v>
      </c>
      <c r="U14" s="224"/>
      <c r="V14" s="224"/>
      <c r="W14" s="225"/>
      <c r="X14" s="223" t="s">
        <v>210</v>
      </c>
      <c r="Y14" s="224"/>
      <c r="Z14" s="224"/>
      <c r="AA14" s="224"/>
      <c r="AB14" s="223" t="s">
        <v>210</v>
      </c>
      <c r="AC14" s="224"/>
      <c r="AD14" s="224"/>
      <c r="AE14" s="224"/>
      <c r="AF14" s="223" t="s">
        <v>210</v>
      </c>
      <c r="AG14" s="224"/>
      <c r="AH14" s="224"/>
      <c r="AI14" s="224"/>
    </row>
    <row r="15" spans="1:35" x14ac:dyDescent="0.2">
      <c r="A15" s="239" t="s">
        <v>106</v>
      </c>
      <c r="B15" s="240">
        <v>8</v>
      </c>
      <c r="C15" s="239" t="s">
        <v>2</v>
      </c>
      <c r="D15" s="174">
        <f>E15*1.5</f>
        <v>0</v>
      </c>
      <c r="E15" s="339">
        <v>0</v>
      </c>
      <c r="F15" s="174">
        <f t="shared" ref="F15:F45" si="8">B15*E15</f>
        <v>0</v>
      </c>
      <c r="G15" s="174"/>
      <c r="H15" s="178">
        <f>I15*1.5</f>
        <v>0</v>
      </c>
      <c r="I15" s="363">
        <v>0</v>
      </c>
      <c r="J15" s="179">
        <f t="shared" ref="J15:J45" si="9">B15*I15</f>
        <v>0</v>
      </c>
      <c r="K15" s="179"/>
      <c r="L15" s="181">
        <f>M15*1.5</f>
        <v>0</v>
      </c>
      <c r="M15" s="346">
        <v>0</v>
      </c>
      <c r="N15" s="181">
        <f t="shared" ref="N15:N45" si="10">B15*M15</f>
        <v>0</v>
      </c>
      <c r="O15" s="181"/>
      <c r="P15" s="183">
        <f>Q15*1.5</f>
        <v>0</v>
      </c>
      <c r="Q15" s="348">
        <v>0</v>
      </c>
      <c r="R15" s="183">
        <f t="shared" ref="R15:R45" si="11">B15*Q15</f>
        <v>0</v>
      </c>
      <c r="S15" s="183"/>
      <c r="T15" s="184">
        <f>U15*1.5</f>
        <v>0</v>
      </c>
      <c r="U15" s="185">
        <v>0</v>
      </c>
      <c r="V15" s="185">
        <f t="shared" ref="V15:V45" si="12">B15*U15</f>
        <v>0</v>
      </c>
      <c r="W15" s="184"/>
      <c r="X15" s="187">
        <f>Y15*1.5</f>
        <v>0</v>
      </c>
      <c r="Y15" s="355">
        <v>0</v>
      </c>
      <c r="Z15" s="187">
        <f t="shared" ref="Z15:Z45" si="13">R15*Y15</f>
        <v>0</v>
      </c>
      <c r="AA15" s="187"/>
      <c r="AB15" s="189">
        <f>AC15*1.5</f>
        <v>0</v>
      </c>
      <c r="AC15" s="359">
        <v>0</v>
      </c>
      <c r="AD15" s="189">
        <f t="shared" ref="AD15:AD45" si="14">W15*AC15</f>
        <v>0</v>
      </c>
      <c r="AE15" s="189"/>
      <c r="AF15" s="191">
        <f>AG15*1.5</f>
        <v>0</v>
      </c>
      <c r="AG15" s="361">
        <v>0</v>
      </c>
      <c r="AH15" s="191">
        <f t="shared" ref="AH15:AH45" si="15">AA15*AG15</f>
        <v>0</v>
      </c>
      <c r="AI15" s="191"/>
    </row>
    <row r="16" spans="1:35" x14ac:dyDescent="0.2">
      <c r="A16" s="239" t="s">
        <v>107</v>
      </c>
      <c r="B16" s="240">
        <v>10</v>
      </c>
      <c r="C16" s="239" t="s">
        <v>2</v>
      </c>
      <c r="D16" s="193">
        <f>E16*2</f>
        <v>0</v>
      </c>
      <c r="E16" s="340">
        <v>0</v>
      </c>
      <c r="F16" s="193">
        <f t="shared" si="8"/>
        <v>0</v>
      </c>
      <c r="G16" s="193"/>
      <c r="H16" s="194">
        <f>I16*2</f>
        <v>0</v>
      </c>
      <c r="I16" s="343">
        <v>0</v>
      </c>
      <c r="J16" s="195">
        <f t="shared" si="9"/>
        <v>0</v>
      </c>
      <c r="K16" s="195"/>
      <c r="L16" s="197">
        <f>M16*2</f>
        <v>0</v>
      </c>
      <c r="M16" s="347">
        <v>0</v>
      </c>
      <c r="N16" s="197">
        <f t="shared" si="10"/>
        <v>0</v>
      </c>
      <c r="O16" s="197"/>
      <c r="P16" s="199">
        <f>Q16*2</f>
        <v>0</v>
      </c>
      <c r="Q16" s="349">
        <v>0</v>
      </c>
      <c r="R16" s="199">
        <f t="shared" si="11"/>
        <v>0</v>
      </c>
      <c r="S16" s="199"/>
      <c r="T16" s="200">
        <f>U16*2</f>
        <v>0</v>
      </c>
      <c r="U16" s="201">
        <v>0</v>
      </c>
      <c r="V16" s="201">
        <f t="shared" si="12"/>
        <v>0</v>
      </c>
      <c r="W16" s="200"/>
      <c r="X16" s="203">
        <f>Y16*2</f>
        <v>0</v>
      </c>
      <c r="Y16" s="356">
        <v>0</v>
      </c>
      <c r="Z16" s="203">
        <f t="shared" si="13"/>
        <v>0</v>
      </c>
      <c r="AA16" s="203"/>
      <c r="AB16" s="205">
        <f>AC16*2</f>
        <v>0</v>
      </c>
      <c r="AC16" s="360">
        <v>0</v>
      </c>
      <c r="AD16" s="205">
        <f t="shared" si="14"/>
        <v>0</v>
      </c>
      <c r="AE16" s="205"/>
      <c r="AF16" s="207">
        <f>AG16*2</f>
        <v>0</v>
      </c>
      <c r="AG16" s="362">
        <v>0</v>
      </c>
      <c r="AH16" s="207">
        <f t="shared" si="15"/>
        <v>0</v>
      </c>
      <c r="AI16" s="207"/>
    </row>
    <row r="17" spans="1:35" s="3" customFormat="1" x14ac:dyDescent="0.2">
      <c r="A17" s="239" t="s">
        <v>108</v>
      </c>
      <c r="B17" s="240">
        <v>13</v>
      </c>
      <c r="C17" s="239" t="s">
        <v>2</v>
      </c>
      <c r="D17" s="174">
        <f>E17*3</f>
        <v>0</v>
      </c>
      <c r="E17" s="339">
        <v>0</v>
      </c>
      <c r="F17" s="174">
        <f t="shared" si="8"/>
        <v>0</v>
      </c>
      <c r="G17" s="174"/>
      <c r="H17" s="178">
        <f>I17*3</f>
        <v>0</v>
      </c>
      <c r="I17" s="363">
        <v>0</v>
      </c>
      <c r="J17" s="179">
        <f t="shared" si="9"/>
        <v>0</v>
      </c>
      <c r="K17" s="179"/>
      <c r="L17" s="181">
        <f>M17*3</f>
        <v>0</v>
      </c>
      <c r="M17" s="346">
        <v>0</v>
      </c>
      <c r="N17" s="181">
        <f t="shared" si="10"/>
        <v>0</v>
      </c>
      <c r="O17" s="181"/>
      <c r="P17" s="183">
        <f>Q17*3</f>
        <v>0</v>
      </c>
      <c r="Q17" s="348">
        <v>0</v>
      </c>
      <c r="R17" s="183">
        <f t="shared" si="11"/>
        <v>0</v>
      </c>
      <c r="S17" s="183"/>
      <c r="T17" s="184">
        <f>U17*3</f>
        <v>0</v>
      </c>
      <c r="U17" s="185">
        <v>0</v>
      </c>
      <c r="V17" s="185">
        <f t="shared" si="12"/>
        <v>0</v>
      </c>
      <c r="W17" s="184"/>
      <c r="X17" s="187">
        <f>Y17*3</f>
        <v>0</v>
      </c>
      <c r="Y17" s="355">
        <v>0</v>
      </c>
      <c r="Z17" s="187">
        <f t="shared" si="13"/>
        <v>0</v>
      </c>
      <c r="AA17" s="187"/>
      <c r="AB17" s="189">
        <f>AC17*3</f>
        <v>0</v>
      </c>
      <c r="AC17" s="359">
        <v>0</v>
      </c>
      <c r="AD17" s="189">
        <f t="shared" si="14"/>
        <v>0</v>
      </c>
      <c r="AE17" s="189"/>
      <c r="AF17" s="191">
        <f>AG17*3</f>
        <v>0</v>
      </c>
      <c r="AG17" s="361">
        <v>0</v>
      </c>
      <c r="AH17" s="191">
        <f t="shared" si="15"/>
        <v>0</v>
      </c>
      <c r="AI17" s="191"/>
    </row>
    <row r="18" spans="1:35" x14ac:dyDescent="0.2">
      <c r="A18" s="239" t="s">
        <v>221</v>
      </c>
      <c r="B18" s="240">
        <v>17</v>
      </c>
      <c r="C18" s="239" t="s">
        <v>2</v>
      </c>
      <c r="D18" s="193">
        <f>E18*4</f>
        <v>0</v>
      </c>
      <c r="E18" s="340">
        <v>0</v>
      </c>
      <c r="F18" s="193">
        <f t="shared" si="8"/>
        <v>0</v>
      </c>
      <c r="G18" s="193"/>
      <c r="H18" s="194">
        <f>I18*4</f>
        <v>0</v>
      </c>
      <c r="I18" s="343">
        <v>0</v>
      </c>
      <c r="J18" s="195">
        <f t="shared" si="9"/>
        <v>0</v>
      </c>
      <c r="K18" s="195"/>
      <c r="L18" s="197">
        <f>M18*4</f>
        <v>0</v>
      </c>
      <c r="M18" s="347">
        <v>0</v>
      </c>
      <c r="N18" s="197">
        <f t="shared" si="10"/>
        <v>0</v>
      </c>
      <c r="O18" s="197"/>
      <c r="P18" s="199">
        <f>Q18*4</f>
        <v>0</v>
      </c>
      <c r="Q18" s="349">
        <v>0</v>
      </c>
      <c r="R18" s="199">
        <f t="shared" si="11"/>
        <v>0</v>
      </c>
      <c r="S18" s="199"/>
      <c r="T18" s="200">
        <f>U18*4</f>
        <v>0</v>
      </c>
      <c r="U18" s="201">
        <v>0</v>
      </c>
      <c r="V18" s="201">
        <f t="shared" si="12"/>
        <v>0</v>
      </c>
      <c r="W18" s="200"/>
      <c r="X18" s="203">
        <f>Y18*4</f>
        <v>0</v>
      </c>
      <c r="Y18" s="356">
        <v>0</v>
      </c>
      <c r="Z18" s="203">
        <f t="shared" si="13"/>
        <v>0</v>
      </c>
      <c r="AA18" s="203"/>
      <c r="AB18" s="205">
        <f>AC18*4</f>
        <v>0</v>
      </c>
      <c r="AC18" s="360">
        <v>0</v>
      </c>
      <c r="AD18" s="205">
        <f t="shared" si="14"/>
        <v>0</v>
      </c>
      <c r="AE18" s="205"/>
      <c r="AF18" s="207">
        <f>AG18*4</f>
        <v>0</v>
      </c>
      <c r="AG18" s="362">
        <v>0</v>
      </c>
      <c r="AH18" s="207">
        <f t="shared" si="15"/>
        <v>0</v>
      </c>
      <c r="AI18" s="207"/>
    </row>
    <row r="19" spans="1:35" x14ac:dyDescent="0.2">
      <c r="A19" s="239" t="s">
        <v>104</v>
      </c>
      <c r="B19" s="240">
        <v>5</v>
      </c>
      <c r="C19" s="239" t="s">
        <v>2</v>
      </c>
      <c r="D19" s="174">
        <f>E19*0.29</f>
        <v>0</v>
      </c>
      <c r="E19" s="339">
        <v>0</v>
      </c>
      <c r="F19" s="174">
        <f t="shared" si="8"/>
        <v>0</v>
      </c>
      <c r="G19" s="174"/>
      <c r="H19" s="178">
        <f>I19*0.5</f>
        <v>0</v>
      </c>
      <c r="I19" s="363">
        <v>0</v>
      </c>
      <c r="J19" s="179">
        <f t="shared" si="9"/>
        <v>0</v>
      </c>
      <c r="K19" s="179"/>
      <c r="L19" s="181">
        <f>M19*0.5</f>
        <v>0</v>
      </c>
      <c r="M19" s="346">
        <v>0</v>
      </c>
      <c r="N19" s="181">
        <f t="shared" si="10"/>
        <v>0</v>
      </c>
      <c r="O19" s="181"/>
      <c r="P19" s="183">
        <f>Q19*0.5</f>
        <v>0</v>
      </c>
      <c r="Q19" s="348">
        <v>0</v>
      </c>
      <c r="R19" s="183">
        <f t="shared" si="11"/>
        <v>0</v>
      </c>
      <c r="S19" s="183"/>
      <c r="T19" s="184">
        <f>U19*0.5</f>
        <v>0</v>
      </c>
      <c r="U19" s="185">
        <v>0</v>
      </c>
      <c r="V19" s="185">
        <f t="shared" si="12"/>
        <v>0</v>
      </c>
      <c r="W19" s="184"/>
      <c r="X19" s="187">
        <f>Y19*0.5</f>
        <v>0</v>
      </c>
      <c r="Y19" s="355">
        <v>0</v>
      </c>
      <c r="Z19" s="187">
        <f t="shared" si="13"/>
        <v>0</v>
      </c>
      <c r="AA19" s="187"/>
      <c r="AB19" s="189">
        <f>AC19*0.5</f>
        <v>0</v>
      </c>
      <c r="AC19" s="359">
        <v>0</v>
      </c>
      <c r="AD19" s="189">
        <f t="shared" si="14"/>
        <v>0</v>
      </c>
      <c r="AE19" s="189"/>
      <c r="AF19" s="191">
        <f>AG19*0.5</f>
        <v>0</v>
      </c>
      <c r="AG19" s="361">
        <v>0</v>
      </c>
      <c r="AH19" s="191">
        <f t="shared" si="15"/>
        <v>0</v>
      </c>
      <c r="AI19" s="191"/>
    </row>
    <row r="20" spans="1:35" x14ac:dyDescent="0.2">
      <c r="A20" s="245" t="s">
        <v>105</v>
      </c>
      <c r="B20" s="240">
        <v>6</v>
      </c>
      <c r="C20" s="239" t="s">
        <v>2</v>
      </c>
      <c r="D20" s="193">
        <f>E20*0.5</f>
        <v>0</v>
      </c>
      <c r="E20" s="340">
        <v>0</v>
      </c>
      <c r="F20" s="193">
        <f t="shared" si="8"/>
        <v>0</v>
      </c>
      <c r="G20" s="193"/>
      <c r="H20" s="194">
        <f>I20*0.5</f>
        <v>0</v>
      </c>
      <c r="I20" s="343">
        <v>0</v>
      </c>
      <c r="J20" s="195">
        <f t="shared" si="9"/>
        <v>0</v>
      </c>
      <c r="K20" s="195"/>
      <c r="L20" s="197">
        <f>M20*0.5</f>
        <v>0</v>
      </c>
      <c r="M20" s="347">
        <v>0</v>
      </c>
      <c r="N20" s="197">
        <f t="shared" si="10"/>
        <v>0</v>
      </c>
      <c r="O20" s="197"/>
      <c r="P20" s="199">
        <f>Q20*0.5</f>
        <v>0</v>
      </c>
      <c r="Q20" s="349">
        <v>0</v>
      </c>
      <c r="R20" s="199">
        <f t="shared" si="11"/>
        <v>0</v>
      </c>
      <c r="S20" s="199"/>
      <c r="T20" s="200">
        <f>U20*0.5</f>
        <v>0</v>
      </c>
      <c r="U20" s="201">
        <v>0</v>
      </c>
      <c r="V20" s="201">
        <f t="shared" si="12"/>
        <v>0</v>
      </c>
      <c r="W20" s="200"/>
      <c r="X20" s="203">
        <f>Y20*0.5</f>
        <v>0</v>
      </c>
      <c r="Y20" s="356">
        <v>0</v>
      </c>
      <c r="Z20" s="203">
        <f t="shared" si="13"/>
        <v>0</v>
      </c>
      <c r="AA20" s="203"/>
      <c r="AB20" s="205">
        <f>AC20*0.5</f>
        <v>0</v>
      </c>
      <c r="AC20" s="360">
        <v>0</v>
      </c>
      <c r="AD20" s="205">
        <f t="shared" si="14"/>
        <v>0</v>
      </c>
      <c r="AE20" s="205"/>
      <c r="AF20" s="207">
        <f>AG20*0.5</f>
        <v>0</v>
      </c>
      <c r="AG20" s="362">
        <v>0</v>
      </c>
      <c r="AH20" s="207">
        <f t="shared" si="15"/>
        <v>0</v>
      </c>
      <c r="AI20" s="207"/>
    </row>
    <row r="21" spans="1:35" x14ac:dyDescent="0.2">
      <c r="A21" s="245" t="s">
        <v>109</v>
      </c>
      <c r="B21" s="240">
        <v>5</v>
      </c>
      <c r="C21" s="239" t="s">
        <v>18</v>
      </c>
      <c r="D21" s="174">
        <f>E21*0.5</f>
        <v>0</v>
      </c>
      <c r="E21" s="339">
        <v>0</v>
      </c>
      <c r="F21" s="174">
        <f t="shared" si="8"/>
        <v>0</v>
      </c>
      <c r="G21" s="174"/>
      <c r="H21" s="178">
        <f>I21*0.5</f>
        <v>0</v>
      </c>
      <c r="I21" s="363">
        <v>0</v>
      </c>
      <c r="J21" s="179">
        <f t="shared" si="9"/>
        <v>0</v>
      </c>
      <c r="K21" s="179"/>
      <c r="L21" s="181">
        <f>M21*0.5</f>
        <v>0</v>
      </c>
      <c r="M21" s="346">
        <v>0</v>
      </c>
      <c r="N21" s="181">
        <f t="shared" si="10"/>
        <v>0</v>
      </c>
      <c r="O21" s="181"/>
      <c r="P21" s="183">
        <f>Q21*0.5</f>
        <v>0</v>
      </c>
      <c r="Q21" s="348">
        <v>0</v>
      </c>
      <c r="R21" s="183">
        <f t="shared" si="11"/>
        <v>0</v>
      </c>
      <c r="S21" s="183"/>
      <c r="T21" s="184">
        <f>U21*0.5</f>
        <v>0</v>
      </c>
      <c r="U21" s="185">
        <v>0</v>
      </c>
      <c r="V21" s="185">
        <f t="shared" si="12"/>
        <v>0</v>
      </c>
      <c r="W21" s="184"/>
      <c r="X21" s="187">
        <f>Y21*0.5</f>
        <v>0</v>
      </c>
      <c r="Y21" s="355">
        <v>0</v>
      </c>
      <c r="Z21" s="187">
        <f t="shared" si="13"/>
        <v>0</v>
      </c>
      <c r="AA21" s="187"/>
      <c r="AB21" s="189">
        <f>AC21*0.5</f>
        <v>0</v>
      </c>
      <c r="AC21" s="359">
        <v>0</v>
      </c>
      <c r="AD21" s="189">
        <f t="shared" si="14"/>
        <v>0</v>
      </c>
      <c r="AE21" s="189"/>
      <c r="AF21" s="191">
        <f>AG21*0.5</f>
        <v>0</v>
      </c>
      <c r="AG21" s="361">
        <v>0</v>
      </c>
      <c r="AH21" s="191">
        <f t="shared" si="15"/>
        <v>0</v>
      </c>
      <c r="AI21" s="191"/>
    </row>
    <row r="22" spans="1:35" x14ac:dyDescent="0.2">
      <c r="A22" s="239" t="s">
        <v>110</v>
      </c>
      <c r="B22" s="240">
        <v>8</v>
      </c>
      <c r="C22" s="239" t="s">
        <v>18</v>
      </c>
      <c r="D22" s="193">
        <f>E22*1</f>
        <v>0</v>
      </c>
      <c r="E22" s="340">
        <v>0</v>
      </c>
      <c r="F22" s="193">
        <f t="shared" si="8"/>
        <v>0</v>
      </c>
      <c r="G22" s="193"/>
      <c r="H22" s="194">
        <f>I22*1</f>
        <v>0</v>
      </c>
      <c r="I22" s="343">
        <v>0</v>
      </c>
      <c r="J22" s="195">
        <f t="shared" si="9"/>
        <v>0</v>
      </c>
      <c r="K22" s="195"/>
      <c r="L22" s="197">
        <f>M22*1</f>
        <v>0</v>
      </c>
      <c r="M22" s="347">
        <v>0</v>
      </c>
      <c r="N22" s="197">
        <f t="shared" si="10"/>
        <v>0</v>
      </c>
      <c r="O22" s="197"/>
      <c r="P22" s="199">
        <f>Q22*1</f>
        <v>0</v>
      </c>
      <c r="Q22" s="349">
        <v>0</v>
      </c>
      <c r="R22" s="199">
        <f t="shared" si="11"/>
        <v>0</v>
      </c>
      <c r="S22" s="199"/>
      <c r="T22" s="200">
        <f>U22*1</f>
        <v>0</v>
      </c>
      <c r="U22" s="201">
        <v>0</v>
      </c>
      <c r="V22" s="201">
        <f t="shared" si="12"/>
        <v>0</v>
      </c>
      <c r="W22" s="200"/>
      <c r="X22" s="203">
        <f>Y22*1</f>
        <v>0</v>
      </c>
      <c r="Y22" s="356">
        <v>0</v>
      </c>
      <c r="Z22" s="203">
        <f t="shared" si="13"/>
        <v>0</v>
      </c>
      <c r="AA22" s="203"/>
      <c r="AB22" s="205">
        <f>AC22*1</f>
        <v>0</v>
      </c>
      <c r="AC22" s="360">
        <v>0</v>
      </c>
      <c r="AD22" s="205">
        <f t="shared" si="14"/>
        <v>0</v>
      </c>
      <c r="AE22" s="205"/>
      <c r="AF22" s="207">
        <f>AG22*1</f>
        <v>0</v>
      </c>
      <c r="AG22" s="362">
        <v>0</v>
      </c>
      <c r="AH22" s="207">
        <f t="shared" si="15"/>
        <v>0</v>
      </c>
      <c r="AI22" s="207"/>
    </row>
    <row r="23" spans="1:35" x14ac:dyDescent="0.2">
      <c r="A23" s="239" t="s">
        <v>111</v>
      </c>
      <c r="B23" s="240">
        <v>10</v>
      </c>
      <c r="C23" s="239" t="s">
        <v>18</v>
      </c>
      <c r="D23" s="174">
        <f t="shared" ref="D23:D43" si="16">E23*1.5</f>
        <v>0</v>
      </c>
      <c r="E23" s="339">
        <v>0</v>
      </c>
      <c r="F23" s="174">
        <f t="shared" si="8"/>
        <v>0</v>
      </c>
      <c r="G23" s="174"/>
      <c r="H23" s="178">
        <f>I23*1.5</f>
        <v>0</v>
      </c>
      <c r="I23" s="363">
        <v>0</v>
      </c>
      <c r="J23" s="179">
        <f t="shared" si="9"/>
        <v>0</v>
      </c>
      <c r="K23" s="179"/>
      <c r="L23" s="181">
        <f>M23*1.5</f>
        <v>0</v>
      </c>
      <c r="M23" s="346">
        <v>0</v>
      </c>
      <c r="N23" s="181">
        <f t="shared" si="10"/>
        <v>0</v>
      </c>
      <c r="O23" s="181"/>
      <c r="P23" s="183">
        <f>Q23*1.5</f>
        <v>0</v>
      </c>
      <c r="Q23" s="348">
        <v>0</v>
      </c>
      <c r="R23" s="183">
        <f t="shared" si="11"/>
        <v>0</v>
      </c>
      <c r="S23" s="183"/>
      <c r="T23" s="184">
        <f>U23*1.5</f>
        <v>0</v>
      </c>
      <c r="U23" s="185">
        <v>0</v>
      </c>
      <c r="V23" s="185">
        <f t="shared" si="12"/>
        <v>0</v>
      </c>
      <c r="W23" s="184"/>
      <c r="X23" s="187">
        <f>Y23*1.5</f>
        <v>0</v>
      </c>
      <c r="Y23" s="355">
        <v>0</v>
      </c>
      <c r="Z23" s="187">
        <f t="shared" si="13"/>
        <v>0</v>
      </c>
      <c r="AA23" s="187"/>
      <c r="AB23" s="189">
        <f>AC23*1.5</f>
        <v>0</v>
      </c>
      <c r="AC23" s="359">
        <v>0</v>
      </c>
      <c r="AD23" s="189">
        <f t="shared" si="14"/>
        <v>0</v>
      </c>
      <c r="AE23" s="189"/>
      <c r="AF23" s="191">
        <f>AG23*1.5</f>
        <v>0</v>
      </c>
      <c r="AG23" s="361">
        <v>0</v>
      </c>
      <c r="AH23" s="191">
        <f t="shared" si="15"/>
        <v>0</v>
      </c>
      <c r="AI23" s="191"/>
    </row>
    <row r="24" spans="1:35" x14ac:dyDescent="0.2">
      <c r="A24" s="245" t="s">
        <v>112</v>
      </c>
      <c r="B24" s="240">
        <v>12</v>
      </c>
      <c r="C24" s="239" t="s">
        <v>18</v>
      </c>
      <c r="D24" s="193">
        <f>E24*2</f>
        <v>0</v>
      </c>
      <c r="E24" s="340">
        <v>0</v>
      </c>
      <c r="F24" s="193">
        <f t="shared" si="8"/>
        <v>0</v>
      </c>
      <c r="G24" s="193"/>
      <c r="H24" s="194">
        <f>I24*2</f>
        <v>0</v>
      </c>
      <c r="I24" s="343">
        <v>0</v>
      </c>
      <c r="J24" s="195">
        <f t="shared" si="9"/>
        <v>0</v>
      </c>
      <c r="K24" s="195"/>
      <c r="L24" s="197">
        <f>M24*2</f>
        <v>0</v>
      </c>
      <c r="M24" s="347">
        <v>0</v>
      </c>
      <c r="N24" s="197">
        <f t="shared" si="10"/>
        <v>0</v>
      </c>
      <c r="O24" s="197"/>
      <c r="P24" s="199">
        <f>Q24*2</f>
        <v>0</v>
      </c>
      <c r="Q24" s="349">
        <v>0</v>
      </c>
      <c r="R24" s="199">
        <f t="shared" si="11"/>
        <v>0</v>
      </c>
      <c r="S24" s="199"/>
      <c r="T24" s="200">
        <f>U24*2</f>
        <v>0</v>
      </c>
      <c r="U24" s="201">
        <v>0</v>
      </c>
      <c r="V24" s="201">
        <f t="shared" si="12"/>
        <v>0</v>
      </c>
      <c r="W24" s="200"/>
      <c r="X24" s="203">
        <f>Y24*2</f>
        <v>0</v>
      </c>
      <c r="Y24" s="356">
        <v>0</v>
      </c>
      <c r="Z24" s="203">
        <f t="shared" si="13"/>
        <v>0</v>
      </c>
      <c r="AA24" s="203"/>
      <c r="AB24" s="205">
        <f>AC24*2</f>
        <v>0</v>
      </c>
      <c r="AC24" s="360">
        <v>0</v>
      </c>
      <c r="AD24" s="205">
        <f t="shared" si="14"/>
        <v>0</v>
      </c>
      <c r="AE24" s="205"/>
      <c r="AF24" s="207">
        <f>AG24*2</f>
        <v>0</v>
      </c>
      <c r="AG24" s="362">
        <v>0</v>
      </c>
      <c r="AH24" s="207">
        <f t="shared" si="15"/>
        <v>0</v>
      </c>
      <c r="AI24" s="207"/>
    </row>
    <row r="25" spans="1:35" x14ac:dyDescent="0.2">
      <c r="A25" s="245" t="s">
        <v>113</v>
      </c>
      <c r="B25" s="240">
        <v>14</v>
      </c>
      <c r="C25" s="239" t="s">
        <v>18</v>
      </c>
      <c r="D25" s="174">
        <f>E25*2.5</f>
        <v>0</v>
      </c>
      <c r="E25" s="339">
        <v>0</v>
      </c>
      <c r="F25" s="174">
        <f t="shared" si="8"/>
        <v>0</v>
      </c>
      <c r="G25" s="174"/>
      <c r="H25" s="178">
        <f>I25*2.5</f>
        <v>0</v>
      </c>
      <c r="I25" s="363">
        <v>0</v>
      </c>
      <c r="J25" s="179">
        <f t="shared" si="9"/>
        <v>0</v>
      </c>
      <c r="K25" s="179"/>
      <c r="L25" s="181">
        <f>M25*2.5</f>
        <v>0</v>
      </c>
      <c r="M25" s="346">
        <v>0</v>
      </c>
      <c r="N25" s="181">
        <f t="shared" si="10"/>
        <v>0</v>
      </c>
      <c r="O25" s="181"/>
      <c r="P25" s="183">
        <f>Q25*2.5</f>
        <v>0</v>
      </c>
      <c r="Q25" s="348">
        <v>0</v>
      </c>
      <c r="R25" s="183">
        <f t="shared" si="11"/>
        <v>0</v>
      </c>
      <c r="S25" s="183"/>
      <c r="T25" s="184">
        <f>U25*2.5</f>
        <v>0</v>
      </c>
      <c r="U25" s="185">
        <v>0</v>
      </c>
      <c r="V25" s="185">
        <f t="shared" si="12"/>
        <v>0</v>
      </c>
      <c r="W25" s="184"/>
      <c r="X25" s="187">
        <f>Y25*2.5</f>
        <v>0</v>
      </c>
      <c r="Y25" s="355">
        <v>0</v>
      </c>
      <c r="Z25" s="187">
        <f t="shared" si="13"/>
        <v>0</v>
      </c>
      <c r="AA25" s="187"/>
      <c r="AB25" s="189">
        <f>AC25*2.5</f>
        <v>0</v>
      </c>
      <c r="AC25" s="359">
        <v>0</v>
      </c>
      <c r="AD25" s="189">
        <f t="shared" si="14"/>
        <v>0</v>
      </c>
      <c r="AE25" s="189"/>
      <c r="AF25" s="191">
        <f>AG25*2.5</f>
        <v>0</v>
      </c>
      <c r="AG25" s="361">
        <v>0</v>
      </c>
      <c r="AH25" s="191">
        <f t="shared" si="15"/>
        <v>0</v>
      </c>
      <c r="AI25" s="191"/>
    </row>
    <row r="26" spans="1:35" x14ac:dyDescent="0.2">
      <c r="A26" s="245" t="s">
        <v>114</v>
      </c>
      <c r="B26" s="240">
        <v>17</v>
      </c>
      <c r="C26" s="245" t="s">
        <v>18</v>
      </c>
      <c r="D26" s="193">
        <f>E26*3</f>
        <v>30</v>
      </c>
      <c r="E26" s="340">
        <v>10</v>
      </c>
      <c r="F26" s="193">
        <f t="shared" si="8"/>
        <v>170</v>
      </c>
      <c r="G26" s="193"/>
      <c r="H26" s="194">
        <f>I26*3</f>
        <v>12</v>
      </c>
      <c r="I26" s="343">
        <v>4</v>
      </c>
      <c r="J26" s="195">
        <f t="shared" si="9"/>
        <v>68</v>
      </c>
      <c r="K26" s="195"/>
      <c r="L26" s="197">
        <f>M26*3</f>
        <v>0</v>
      </c>
      <c r="M26" s="347">
        <v>0</v>
      </c>
      <c r="N26" s="197">
        <f t="shared" si="10"/>
        <v>0</v>
      </c>
      <c r="O26" s="197"/>
      <c r="P26" s="199">
        <f>Q26*3</f>
        <v>0</v>
      </c>
      <c r="Q26" s="349">
        <v>0</v>
      </c>
      <c r="R26" s="199">
        <f t="shared" si="11"/>
        <v>0</v>
      </c>
      <c r="S26" s="199"/>
      <c r="T26" s="200">
        <f>U26*3</f>
        <v>0</v>
      </c>
      <c r="U26" s="201">
        <v>0</v>
      </c>
      <c r="V26" s="201">
        <f t="shared" si="12"/>
        <v>0</v>
      </c>
      <c r="W26" s="200"/>
      <c r="X26" s="203">
        <f>Y26*3</f>
        <v>0</v>
      </c>
      <c r="Y26" s="356">
        <v>0</v>
      </c>
      <c r="Z26" s="203">
        <f t="shared" si="13"/>
        <v>0</v>
      </c>
      <c r="AA26" s="203"/>
      <c r="AB26" s="205">
        <f>AC26*3</f>
        <v>0</v>
      </c>
      <c r="AC26" s="360">
        <v>0</v>
      </c>
      <c r="AD26" s="205">
        <f t="shared" si="14"/>
        <v>0</v>
      </c>
      <c r="AE26" s="205"/>
      <c r="AF26" s="207">
        <f>AG26*3</f>
        <v>0</v>
      </c>
      <c r="AG26" s="362">
        <v>0</v>
      </c>
      <c r="AH26" s="207">
        <f t="shared" si="15"/>
        <v>0</v>
      </c>
      <c r="AI26" s="207"/>
    </row>
    <row r="27" spans="1:35" x14ac:dyDescent="0.2">
      <c r="A27" s="245" t="s">
        <v>115</v>
      </c>
      <c r="B27" s="240">
        <v>6</v>
      </c>
      <c r="C27" s="245" t="s">
        <v>57</v>
      </c>
      <c r="D27" s="174">
        <f>E27*0.29</f>
        <v>0</v>
      </c>
      <c r="E27" s="339">
        <v>0</v>
      </c>
      <c r="F27" s="174">
        <f t="shared" si="8"/>
        <v>0</v>
      </c>
      <c r="G27" s="174"/>
      <c r="H27" s="178">
        <f>I27*0.3</f>
        <v>0</v>
      </c>
      <c r="I27" s="363">
        <v>0</v>
      </c>
      <c r="J27" s="179">
        <f t="shared" si="9"/>
        <v>0</v>
      </c>
      <c r="K27" s="179"/>
      <c r="L27" s="181">
        <f>M27*0.3</f>
        <v>0</v>
      </c>
      <c r="M27" s="346">
        <v>0</v>
      </c>
      <c r="N27" s="181">
        <f t="shared" si="10"/>
        <v>0</v>
      </c>
      <c r="O27" s="181"/>
      <c r="P27" s="183">
        <f>Q27*0.3</f>
        <v>0</v>
      </c>
      <c r="Q27" s="348">
        <v>0</v>
      </c>
      <c r="R27" s="183">
        <f t="shared" si="11"/>
        <v>0</v>
      </c>
      <c r="S27" s="183"/>
      <c r="T27" s="184">
        <f>U27*0.3</f>
        <v>0</v>
      </c>
      <c r="U27" s="185">
        <v>0</v>
      </c>
      <c r="V27" s="185">
        <f t="shared" si="12"/>
        <v>0</v>
      </c>
      <c r="W27" s="184"/>
      <c r="X27" s="187">
        <f>Y27*0.3</f>
        <v>0</v>
      </c>
      <c r="Y27" s="355">
        <v>0</v>
      </c>
      <c r="Z27" s="187">
        <f t="shared" si="13"/>
        <v>0</v>
      </c>
      <c r="AA27" s="187"/>
      <c r="AB27" s="189">
        <f>AC27*0.3</f>
        <v>0</v>
      </c>
      <c r="AC27" s="359">
        <v>0</v>
      </c>
      <c r="AD27" s="189">
        <f t="shared" si="14"/>
        <v>0</v>
      </c>
      <c r="AE27" s="189"/>
      <c r="AF27" s="191">
        <f>AG27*0.3</f>
        <v>0</v>
      </c>
      <c r="AG27" s="361">
        <v>0</v>
      </c>
      <c r="AH27" s="191">
        <f t="shared" si="15"/>
        <v>0</v>
      </c>
      <c r="AI27" s="191"/>
    </row>
    <row r="28" spans="1:35" x14ac:dyDescent="0.2">
      <c r="A28" s="245" t="s">
        <v>116</v>
      </c>
      <c r="B28" s="240">
        <v>8</v>
      </c>
      <c r="C28" s="245" t="s">
        <v>57</v>
      </c>
      <c r="D28" s="193">
        <f>E28*0.5</f>
        <v>0</v>
      </c>
      <c r="E28" s="340">
        <v>0</v>
      </c>
      <c r="F28" s="193">
        <f t="shared" si="8"/>
        <v>0</v>
      </c>
      <c r="G28" s="193"/>
      <c r="H28" s="194">
        <f>I28*0.5</f>
        <v>0</v>
      </c>
      <c r="I28" s="343">
        <v>0</v>
      </c>
      <c r="J28" s="195">
        <f t="shared" si="9"/>
        <v>0</v>
      </c>
      <c r="K28" s="195"/>
      <c r="L28" s="197">
        <f>M28*0.5</f>
        <v>0</v>
      </c>
      <c r="M28" s="347">
        <v>0</v>
      </c>
      <c r="N28" s="197">
        <f t="shared" si="10"/>
        <v>0</v>
      </c>
      <c r="O28" s="197"/>
      <c r="P28" s="199">
        <f>Q28*0.5</f>
        <v>0</v>
      </c>
      <c r="Q28" s="349">
        <v>0</v>
      </c>
      <c r="R28" s="199">
        <f t="shared" si="11"/>
        <v>0</v>
      </c>
      <c r="S28" s="199"/>
      <c r="T28" s="200">
        <f>U28*0.5</f>
        <v>0</v>
      </c>
      <c r="U28" s="201">
        <v>0</v>
      </c>
      <c r="V28" s="201">
        <f t="shared" si="12"/>
        <v>0</v>
      </c>
      <c r="W28" s="200"/>
      <c r="X28" s="203">
        <f>Y28*0.5</f>
        <v>0</v>
      </c>
      <c r="Y28" s="356">
        <v>0</v>
      </c>
      <c r="Z28" s="203">
        <f t="shared" si="13"/>
        <v>0</v>
      </c>
      <c r="AA28" s="203"/>
      <c r="AB28" s="205">
        <f>AC28*0.5</f>
        <v>0</v>
      </c>
      <c r="AC28" s="360">
        <v>0</v>
      </c>
      <c r="AD28" s="205">
        <f t="shared" si="14"/>
        <v>0</v>
      </c>
      <c r="AE28" s="205"/>
      <c r="AF28" s="207">
        <f>AG28*0.5</f>
        <v>0</v>
      </c>
      <c r="AG28" s="362">
        <v>0</v>
      </c>
      <c r="AH28" s="207">
        <f t="shared" si="15"/>
        <v>0</v>
      </c>
      <c r="AI28" s="207"/>
    </row>
    <row r="29" spans="1:35" s="132" customFormat="1" x14ac:dyDescent="0.2">
      <c r="A29" s="245" t="s">
        <v>226</v>
      </c>
      <c r="B29" s="240">
        <v>7</v>
      </c>
      <c r="C29" s="245" t="s">
        <v>237</v>
      </c>
      <c r="D29" s="174">
        <f>E29*0.5</f>
        <v>0</v>
      </c>
      <c r="E29" s="339">
        <v>0</v>
      </c>
      <c r="F29" s="174">
        <f t="shared" si="8"/>
        <v>0</v>
      </c>
      <c r="G29" s="174"/>
      <c r="H29" s="178">
        <f t="shared" ref="H29:H41" si="17">I29*0.5</f>
        <v>0</v>
      </c>
      <c r="I29" s="363">
        <v>0</v>
      </c>
      <c r="J29" s="179">
        <f t="shared" si="9"/>
        <v>0</v>
      </c>
      <c r="K29" s="179"/>
      <c r="L29" s="181">
        <f t="shared" ref="L29:L42" si="18">M29*0.5</f>
        <v>0</v>
      </c>
      <c r="M29" s="346">
        <v>0</v>
      </c>
      <c r="N29" s="181">
        <f t="shared" si="10"/>
        <v>0</v>
      </c>
      <c r="O29" s="181"/>
      <c r="P29" s="183">
        <f t="shared" ref="P29:P42" si="19">Q29*0.5</f>
        <v>0</v>
      </c>
      <c r="Q29" s="348">
        <v>0</v>
      </c>
      <c r="R29" s="183">
        <f t="shared" si="11"/>
        <v>0</v>
      </c>
      <c r="S29" s="183"/>
      <c r="T29" s="184">
        <f t="shared" ref="T29:T42" si="20">U29*0.5</f>
        <v>0</v>
      </c>
      <c r="U29" s="185">
        <v>0</v>
      </c>
      <c r="V29" s="185">
        <f t="shared" si="12"/>
        <v>0</v>
      </c>
      <c r="W29" s="184"/>
      <c r="X29" s="187">
        <f t="shared" ref="X29:X42" si="21">Y29*0.5</f>
        <v>0</v>
      </c>
      <c r="Y29" s="355">
        <v>0</v>
      </c>
      <c r="Z29" s="187">
        <f t="shared" si="13"/>
        <v>0</v>
      </c>
      <c r="AA29" s="187"/>
      <c r="AB29" s="189">
        <f t="shared" ref="AB29:AB42" si="22">AC29*0.5</f>
        <v>0</v>
      </c>
      <c r="AC29" s="359">
        <v>0</v>
      </c>
      <c r="AD29" s="189">
        <f t="shared" si="14"/>
        <v>0</v>
      </c>
      <c r="AE29" s="189"/>
      <c r="AF29" s="191">
        <f t="shared" ref="AF29:AF42" si="23">AG29*0.5</f>
        <v>0</v>
      </c>
      <c r="AG29" s="361">
        <v>0</v>
      </c>
      <c r="AH29" s="191">
        <f t="shared" si="15"/>
        <v>0</v>
      </c>
      <c r="AI29" s="191"/>
    </row>
    <row r="30" spans="1:35" s="132" customFormat="1" x14ac:dyDescent="0.2">
      <c r="A30" s="245" t="s">
        <v>227</v>
      </c>
      <c r="B30" s="240">
        <v>7</v>
      </c>
      <c r="C30" s="245" t="s">
        <v>18</v>
      </c>
      <c r="D30" s="193">
        <f>E30*0.5</f>
        <v>0</v>
      </c>
      <c r="E30" s="340">
        <v>0</v>
      </c>
      <c r="F30" s="193">
        <f t="shared" si="8"/>
        <v>0</v>
      </c>
      <c r="G30" s="193"/>
      <c r="H30" s="194">
        <f t="shared" si="17"/>
        <v>0</v>
      </c>
      <c r="I30" s="343">
        <v>0</v>
      </c>
      <c r="J30" s="195">
        <f t="shared" si="9"/>
        <v>0</v>
      </c>
      <c r="K30" s="195"/>
      <c r="L30" s="197">
        <f t="shared" si="18"/>
        <v>0</v>
      </c>
      <c r="M30" s="347">
        <v>0</v>
      </c>
      <c r="N30" s="197">
        <f t="shared" si="10"/>
        <v>0</v>
      </c>
      <c r="O30" s="197"/>
      <c r="P30" s="199">
        <f t="shared" si="19"/>
        <v>0</v>
      </c>
      <c r="Q30" s="349">
        <v>0</v>
      </c>
      <c r="R30" s="199">
        <f t="shared" si="11"/>
        <v>0</v>
      </c>
      <c r="S30" s="199"/>
      <c r="T30" s="200">
        <f t="shared" si="20"/>
        <v>0</v>
      </c>
      <c r="U30" s="201">
        <v>0</v>
      </c>
      <c r="V30" s="201">
        <f t="shared" si="12"/>
        <v>0</v>
      </c>
      <c r="W30" s="200"/>
      <c r="X30" s="203">
        <f t="shared" si="21"/>
        <v>0</v>
      </c>
      <c r="Y30" s="356">
        <v>0</v>
      </c>
      <c r="Z30" s="203">
        <f t="shared" si="13"/>
        <v>0</v>
      </c>
      <c r="AA30" s="203"/>
      <c r="AB30" s="205">
        <f t="shared" si="22"/>
        <v>0</v>
      </c>
      <c r="AC30" s="360">
        <v>0</v>
      </c>
      <c r="AD30" s="205">
        <f t="shared" si="14"/>
        <v>0</v>
      </c>
      <c r="AE30" s="205"/>
      <c r="AF30" s="207">
        <f t="shared" si="23"/>
        <v>0</v>
      </c>
      <c r="AG30" s="362">
        <v>0</v>
      </c>
      <c r="AH30" s="207">
        <f t="shared" si="15"/>
        <v>0</v>
      </c>
      <c r="AI30" s="207"/>
    </row>
    <row r="31" spans="1:35" s="132" customFormat="1" x14ac:dyDescent="0.2">
      <c r="A31" s="245" t="s">
        <v>228</v>
      </c>
      <c r="B31" s="240">
        <v>10</v>
      </c>
      <c r="C31" s="245" t="s">
        <v>18</v>
      </c>
      <c r="D31" s="174">
        <f>E31*1</f>
        <v>0</v>
      </c>
      <c r="E31" s="339">
        <v>0</v>
      </c>
      <c r="F31" s="174">
        <f t="shared" si="8"/>
        <v>0</v>
      </c>
      <c r="G31" s="174"/>
      <c r="H31" s="178">
        <f t="shared" si="17"/>
        <v>0</v>
      </c>
      <c r="I31" s="363">
        <v>0</v>
      </c>
      <c r="J31" s="179">
        <f t="shared" si="9"/>
        <v>0</v>
      </c>
      <c r="K31" s="179"/>
      <c r="L31" s="181">
        <f t="shared" si="18"/>
        <v>0</v>
      </c>
      <c r="M31" s="346">
        <v>0</v>
      </c>
      <c r="N31" s="181">
        <f t="shared" si="10"/>
        <v>0</v>
      </c>
      <c r="O31" s="181"/>
      <c r="P31" s="183">
        <f t="shared" si="19"/>
        <v>0</v>
      </c>
      <c r="Q31" s="348">
        <v>0</v>
      </c>
      <c r="R31" s="183">
        <f t="shared" si="11"/>
        <v>0</v>
      </c>
      <c r="S31" s="183"/>
      <c r="T31" s="184">
        <f t="shared" si="20"/>
        <v>0</v>
      </c>
      <c r="U31" s="185">
        <v>0</v>
      </c>
      <c r="V31" s="185">
        <f t="shared" si="12"/>
        <v>0</v>
      </c>
      <c r="W31" s="184"/>
      <c r="X31" s="187">
        <f t="shared" si="21"/>
        <v>0</v>
      </c>
      <c r="Y31" s="355">
        <v>0</v>
      </c>
      <c r="Z31" s="187">
        <f t="shared" si="13"/>
        <v>0</v>
      </c>
      <c r="AA31" s="187"/>
      <c r="AB31" s="189">
        <f t="shared" si="22"/>
        <v>0</v>
      </c>
      <c r="AC31" s="359">
        <v>0</v>
      </c>
      <c r="AD31" s="189">
        <f t="shared" si="14"/>
        <v>0</v>
      </c>
      <c r="AE31" s="189"/>
      <c r="AF31" s="191">
        <f t="shared" si="23"/>
        <v>0</v>
      </c>
      <c r="AG31" s="361">
        <v>0</v>
      </c>
      <c r="AH31" s="191">
        <f t="shared" si="15"/>
        <v>0</v>
      </c>
      <c r="AI31" s="191"/>
    </row>
    <row r="32" spans="1:35" s="132" customFormat="1" x14ac:dyDescent="0.2">
      <c r="A32" s="245" t="s">
        <v>229</v>
      </c>
      <c r="B32" s="240">
        <v>13</v>
      </c>
      <c r="C32" s="245" t="s">
        <v>18</v>
      </c>
      <c r="D32" s="193">
        <f>E32*1.5</f>
        <v>0</v>
      </c>
      <c r="E32" s="340">
        <v>0</v>
      </c>
      <c r="F32" s="193">
        <f t="shared" si="8"/>
        <v>0</v>
      </c>
      <c r="G32" s="193"/>
      <c r="H32" s="194">
        <f t="shared" si="17"/>
        <v>0</v>
      </c>
      <c r="I32" s="343">
        <v>0</v>
      </c>
      <c r="J32" s="195">
        <f t="shared" si="9"/>
        <v>0</v>
      </c>
      <c r="K32" s="195"/>
      <c r="L32" s="197">
        <f t="shared" si="18"/>
        <v>0</v>
      </c>
      <c r="M32" s="347">
        <v>0</v>
      </c>
      <c r="N32" s="197">
        <f t="shared" si="10"/>
        <v>0</v>
      </c>
      <c r="O32" s="197"/>
      <c r="P32" s="199">
        <f t="shared" si="19"/>
        <v>0</v>
      </c>
      <c r="Q32" s="349">
        <v>0</v>
      </c>
      <c r="R32" s="199">
        <f t="shared" si="11"/>
        <v>0</v>
      </c>
      <c r="S32" s="199"/>
      <c r="T32" s="200">
        <f t="shared" si="20"/>
        <v>0</v>
      </c>
      <c r="U32" s="201">
        <v>0</v>
      </c>
      <c r="V32" s="201">
        <f t="shared" si="12"/>
        <v>0</v>
      </c>
      <c r="W32" s="200"/>
      <c r="X32" s="203">
        <f t="shared" si="21"/>
        <v>0</v>
      </c>
      <c r="Y32" s="356">
        <v>0</v>
      </c>
      <c r="Z32" s="203">
        <f t="shared" si="13"/>
        <v>0</v>
      </c>
      <c r="AA32" s="203"/>
      <c r="AB32" s="205">
        <f t="shared" si="22"/>
        <v>0</v>
      </c>
      <c r="AC32" s="360">
        <v>0</v>
      </c>
      <c r="AD32" s="205">
        <f t="shared" si="14"/>
        <v>0</v>
      </c>
      <c r="AE32" s="205"/>
      <c r="AF32" s="207">
        <f t="shared" si="23"/>
        <v>0</v>
      </c>
      <c r="AG32" s="362">
        <v>0</v>
      </c>
      <c r="AH32" s="207">
        <f t="shared" si="15"/>
        <v>0</v>
      </c>
      <c r="AI32" s="207"/>
    </row>
    <row r="33" spans="1:35" s="132" customFormat="1" x14ac:dyDescent="0.2">
      <c r="A33" s="245" t="s">
        <v>230</v>
      </c>
      <c r="B33" s="240">
        <v>16</v>
      </c>
      <c r="C33" s="245" t="s">
        <v>18</v>
      </c>
      <c r="D33" s="174">
        <f>E33*2</f>
        <v>0</v>
      </c>
      <c r="E33" s="339">
        <v>0</v>
      </c>
      <c r="F33" s="174">
        <f t="shared" si="8"/>
        <v>0</v>
      </c>
      <c r="G33" s="174"/>
      <c r="H33" s="178">
        <f t="shared" si="17"/>
        <v>0</v>
      </c>
      <c r="I33" s="363">
        <v>0</v>
      </c>
      <c r="J33" s="179">
        <f t="shared" si="9"/>
        <v>0</v>
      </c>
      <c r="K33" s="179"/>
      <c r="L33" s="181">
        <f t="shared" si="18"/>
        <v>0</v>
      </c>
      <c r="M33" s="346">
        <v>0</v>
      </c>
      <c r="N33" s="181">
        <f t="shared" si="10"/>
        <v>0</v>
      </c>
      <c r="O33" s="181"/>
      <c r="P33" s="183">
        <f t="shared" si="19"/>
        <v>0</v>
      </c>
      <c r="Q33" s="348">
        <v>0</v>
      </c>
      <c r="R33" s="183">
        <f t="shared" si="11"/>
        <v>0</v>
      </c>
      <c r="S33" s="183"/>
      <c r="T33" s="184">
        <f t="shared" si="20"/>
        <v>0</v>
      </c>
      <c r="U33" s="185">
        <v>0</v>
      </c>
      <c r="V33" s="185">
        <f t="shared" si="12"/>
        <v>0</v>
      </c>
      <c r="W33" s="184"/>
      <c r="X33" s="187">
        <f t="shared" si="21"/>
        <v>0</v>
      </c>
      <c r="Y33" s="355">
        <v>0</v>
      </c>
      <c r="Z33" s="187">
        <f t="shared" si="13"/>
        <v>0</v>
      </c>
      <c r="AA33" s="187"/>
      <c r="AB33" s="189">
        <f t="shared" si="22"/>
        <v>0</v>
      </c>
      <c r="AC33" s="359">
        <v>0</v>
      </c>
      <c r="AD33" s="189">
        <f t="shared" si="14"/>
        <v>0</v>
      </c>
      <c r="AE33" s="189"/>
      <c r="AF33" s="191">
        <f t="shared" si="23"/>
        <v>0</v>
      </c>
      <c r="AG33" s="361">
        <v>0</v>
      </c>
      <c r="AH33" s="191">
        <f t="shared" si="15"/>
        <v>0</v>
      </c>
      <c r="AI33" s="191"/>
    </row>
    <row r="34" spans="1:35" s="132" customFormat="1" x14ac:dyDescent="0.2">
      <c r="A34" s="245" t="s">
        <v>231</v>
      </c>
      <c r="B34" s="240">
        <v>19</v>
      </c>
      <c r="C34" s="245" t="s">
        <v>18</v>
      </c>
      <c r="D34" s="193">
        <f>E34*2.5</f>
        <v>0</v>
      </c>
      <c r="E34" s="340">
        <v>0</v>
      </c>
      <c r="F34" s="193">
        <f t="shared" si="8"/>
        <v>0</v>
      </c>
      <c r="G34" s="193"/>
      <c r="H34" s="194">
        <f t="shared" si="17"/>
        <v>0</v>
      </c>
      <c r="I34" s="343">
        <v>0</v>
      </c>
      <c r="J34" s="195">
        <f t="shared" si="9"/>
        <v>0</v>
      </c>
      <c r="K34" s="195"/>
      <c r="L34" s="197">
        <f t="shared" si="18"/>
        <v>0</v>
      </c>
      <c r="M34" s="347">
        <v>0</v>
      </c>
      <c r="N34" s="197">
        <f t="shared" si="10"/>
        <v>0</v>
      </c>
      <c r="O34" s="197"/>
      <c r="P34" s="199">
        <f t="shared" si="19"/>
        <v>0</v>
      </c>
      <c r="Q34" s="349">
        <v>0</v>
      </c>
      <c r="R34" s="199">
        <f t="shared" si="11"/>
        <v>0</v>
      </c>
      <c r="S34" s="199"/>
      <c r="T34" s="200">
        <f t="shared" si="20"/>
        <v>0</v>
      </c>
      <c r="U34" s="201">
        <v>0</v>
      </c>
      <c r="V34" s="201">
        <f t="shared" si="12"/>
        <v>0</v>
      </c>
      <c r="W34" s="200"/>
      <c r="X34" s="203">
        <f t="shared" si="21"/>
        <v>0</v>
      </c>
      <c r="Y34" s="356">
        <v>0</v>
      </c>
      <c r="Z34" s="203">
        <f t="shared" si="13"/>
        <v>0</v>
      </c>
      <c r="AA34" s="203"/>
      <c r="AB34" s="205">
        <f t="shared" si="22"/>
        <v>0</v>
      </c>
      <c r="AC34" s="360">
        <v>0</v>
      </c>
      <c r="AD34" s="205">
        <f t="shared" si="14"/>
        <v>0</v>
      </c>
      <c r="AE34" s="205"/>
      <c r="AF34" s="207">
        <f t="shared" si="23"/>
        <v>0</v>
      </c>
      <c r="AG34" s="362">
        <v>0</v>
      </c>
      <c r="AH34" s="207">
        <f t="shared" si="15"/>
        <v>0</v>
      </c>
      <c r="AI34" s="207"/>
    </row>
    <row r="35" spans="1:35" x14ac:dyDescent="0.2">
      <c r="A35" s="245" t="s">
        <v>117</v>
      </c>
      <c r="B35" s="240">
        <v>23</v>
      </c>
      <c r="C35" s="245" t="s">
        <v>18</v>
      </c>
      <c r="D35" s="174">
        <f>E35*3</f>
        <v>0</v>
      </c>
      <c r="E35" s="339">
        <v>0</v>
      </c>
      <c r="F35" s="174">
        <f t="shared" si="8"/>
        <v>0</v>
      </c>
      <c r="G35" s="174"/>
      <c r="H35" s="178">
        <f t="shared" si="17"/>
        <v>0</v>
      </c>
      <c r="I35" s="363">
        <v>0</v>
      </c>
      <c r="J35" s="179">
        <f t="shared" si="9"/>
        <v>0</v>
      </c>
      <c r="K35" s="179"/>
      <c r="L35" s="181">
        <f t="shared" si="18"/>
        <v>0</v>
      </c>
      <c r="M35" s="346">
        <v>0</v>
      </c>
      <c r="N35" s="181">
        <f t="shared" si="10"/>
        <v>0</v>
      </c>
      <c r="O35" s="181"/>
      <c r="P35" s="183">
        <f t="shared" si="19"/>
        <v>0</v>
      </c>
      <c r="Q35" s="348">
        <v>0</v>
      </c>
      <c r="R35" s="183">
        <f t="shared" si="11"/>
        <v>0</v>
      </c>
      <c r="S35" s="183"/>
      <c r="T35" s="184">
        <f t="shared" si="20"/>
        <v>0</v>
      </c>
      <c r="U35" s="185">
        <v>0</v>
      </c>
      <c r="V35" s="185">
        <f t="shared" si="12"/>
        <v>0</v>
      </c>
      <c r="W35" s="184"/>
      <c r="X35" s="187">
        <f t="shared" si="21"/>
        <v>0</v>
      </c>
      <c r="Y35" s="355">
        <v>0</v>
      </c>
      <c r="Z35" s="187">
        <f t="shared" si="13"/>
        <v>0</v>
      </c>
      <c r="AA35" s="187"/>
      <c r="AB35" s="189">
        <f t="shared" si="22"/>
        <v>0</v>
      </c>
      <c r="AC35" s="359">
        <v>0</v>
      </c>
      <c r="AD35" s="189">
        <f t="shared" si="14"/>
        <v>0</v>
      </c>
      <c r="AE35" s="189"/>
      <c r="AF35" s="191">
        <f t="shared" si="23"/>
        <v>0</v>
      </c>
      <c r="AG35" s="361">
        <v>0</v>
      </c>
      <c r="AH35" s="191">
        <f t="shared" si="15"/>
        <v>0</v>
      </c>
      <c r="AI35" s="191"/>
    </row>
    <row r="36" spans="1:35" s="132" customFormat="1" x14ac:dyDescent="0.2">
      <c r="A36" s="245" t="s">
        <v>238</v>
      </c>
      <c r="B36" s="240">
        <v>10</v>
      </c>
      <c r="C36" s="245" t="s">
        <v>57</v>
      </c>
      <c r="D36" s="193">
        <f>E36*0.4</f>
        <v>0</v>
      </c>
      <c r="E36" s="340">
        <v>0</v>
      </c>
      <c r="F36" s="193">
        <f t="shared" si="8"/>
        <v>0</v>
      </c>
      <c r="G36" s="193"/>
      <c r="H36" s="194">
        <f t="shared" si="17"/>
        <v>0</v>
      </c>
      <c r="I36" s="343">
        <v>0</v>
      </c>
      <c r="J36" s="195">
        <f t="shared" si="9"/>
        <v>0</v>
      </c>
      <c r="K36" s="195"/>
      <c r="L36" s="197">
        <f t="shared" si="18"/>
        <v>0</v>
      </c>
      <c r="M36" s="347">
        <v>0</v>
      </c>
      <c r="N36" s="197">
        <f t="shared" si="10"/>
        <v>0</v>
      </c>
      <c r="O36" s="197"/>
      <c r="P36" s="199">
        <f t="shared" si="19"/>
        <v>0</v>
      </c>
      <c r="Q36" s="349">
        <v>0</v>
      </c>
      <c r="R36" s="199">
        <f t="shared" si="11"/>
        <v>0</v>
      </c>
      <c r="S36" s="199"/>
      <c r="T36" s="200">
        <f t="shared" si="20"/>
        <v>0</v>
      </c>
      <c r="U36" s="201">
        <v>0</v>
      </c>
      <c r="V36" s="201">
        <f t="shared" si="12"/>
        <v>0</v>
      </c>
      <c r="W36" s="200"/>
      <c r="X36" s="203">
        <f t="shared" si="21"/>
        <v>0</v>
      </c>
      <c r="Y36" s="356">
        <v>0</v>
      </c>
      <c r="Z36" s="203">
        <f t="shared" si="13"/>
        <v>0</v>
      </c>
      <c r="AA36" s="203"/>
      <c r="AB36" s="205">
        <f t="shared" si="22"/>
        <v>0</v>
      </c>
      <c r="AC36" s="360">
        <v>0</v>
      </c>
      <c r="AD36" s="205">
        <f t="shared" si="14"/>
        <v>0</v>
      </c>
      <c r="AE36" s="205"/>
      <c r="AF36" s="207">
        <f t="shared" si="23"/>
        <v>0</v>
      </c>
      <c r="AG36" s="362">
        <v>0</v>
      </c>
      <c r="AH36" s="207">
        <f t="shared" si="15"/>
        <v>0</v>
      </c>
      <c r="AI36" s="207"/>
    </row>
    <row r="37" spans="1:35" s="132" customFormat="1" x14ac:dyDescent="0.2">
      <c r="A37" s="245" t="s">
        <v>232</v>
      </c>
      <c r="B37" s="240">
        <v>10</v>
      </c>
      <c r="C37" s="245" t="s">
        <v>18</v>
      </c>
      <c r="D37" s="174">
        <f>E37*0.5</f>
        <v>0</v>
      </c>
      <c r="E37" s="339">
        <v>0</v>
      </c>
      <c r="F37" s="174">
        <f t="shared" si="8"/>
        <v>0</v>
      </c>
      <c r="G37" s="174"/>
      <c r="H37" s="178">
        <f t="shared" si="17"/>
        <v>0</v>
      </c>
      <c r="I37" s="363">
        <v>0</v>
      </c>
      <c r="J37" s="179">
        <f t="shared" si="9"/>
        <v>0</v>
      </c>
      <c r="K37" s="179"/>
      <c r="L37" s="181">
        <f t="shared" si="18"/>
        <v>0</v>
      </c>
      <c r="M37" s="346">
        <v>0</v>
      </c>
      <c r="N37" s="181">
        <f t="shared" si="10"/>
        <v>0</v>
      </c>
      <c r="O37" s="181"/>
      <c r="P37" s="183">
        <f t="shared" si="19"/>
        <v>0</v>
      </c>
      <c r="Q37" s="348">
        <v>0</v>
      </c>
      <c r="R37" s="183">
        <f t="shared" si="11"/>
        <v>0</v>
      </c>
      <c r="S37" s="183"/>
      <c r="T37" s="184">
        <f t="shared" si="20"/>
        <v>0</v>
      </c>
      <c r="U37" s="185">
        <v>0</v>
      </c>
      <c r="V37" s="185">
        <f t="shared" si="12"/>
        <v>0</v>
      </c>
      <c r="W37" s="184"/>
      <c r="X37" s="187">
        <f t="shared" si="21"/>
        <v>0</v>
      </c>
      <c r="Y37" s="355">
        <v>0</v>
      </c>
      <c r="Z37" s="187">
        <f t="shared" si="13"/>
        <v>0</v>
      </c>
      <c r="AA37" s="187"/>
      <c r="AB37" s="189">
        <f t="shared" si="22"/>
        <v>0</v>
      </c>
      <c r="AC37" s="359">
        <v>0</v>
      </c>
      <c r="AD37" s="189">
        <f t="shared" si="14"/>
        <v>0</v>
      </c>
      <c r="AE37" s="189"/>
      <c r="AF37" s="191">
        <f t="shared" si="23"/>
        <v>0</v>
      </c>
      <c r="AG37" s="361">
        <v>0</v>
      </c>
      <c r="AH37" s="191">
        <f t="shared" si="15"/>
        <v>0</v>
      </c>
      <c r="AI37" s="191"/>
    </row>
    <row r="38" spans="1:35" s="132" customFormat="1" x14ac:dyDescent="0.2">
      <c r="A38" s="245" t="s">
        <v>233</v>
      </c>
      <c r="B38" s="240">
        <v>16</v>
      </c>
      <c r="C38" s="245" t="s">
        <v>18</v>
      </c>
      <c r="D38" s="193">
        <f>E38*1</f>
        <v>0</v>
      </c>
      <c r="E38" s="340">
        <v>0</v>
      </c>
      <c r="F38" s="193">
        <f t="shared" si="8"/>
        <v>0</v>
      </c>
      <c r="G38" s="193"/>
      <c r="H38" s="194">
        <f t="shared" si="17"/>
        <v>0</v>
      </c>
      <c r="I38" s="343">
        <v>0</v>
      </c>
      <c r="J38" s="195">
        <f t="shared" si="9"/>
        <v>0</v>
      </c>
      <c r="K38" s="195"/>
      <c r="L38" s="197">
        <f t="shared" si="18"/>
        <v>0</v>
      </c>
      <c r="M38" s="347">
        <v>0</v>
      </c>
      <c r="N38" s="197">
        <f t="shared" si="10"/>
        <v>0</v>
      </c>
      <c r="O38" s="197"/>
      <c r="P38" s="199">
        <f t="shared" si="19"/>
        <v>0</v>
      </c>
      <c r="Q38" s="349">
        <v>0</v>
      </c>
      <c r="R38" s="199">
        <f t="shared" si="11"/>
        <v>0</v>
      </c>
      <c r="S38" s="199"/>
      <c r="T38" s="200">
        <f t="shared" si="20"/>
        <v>0</v>
      </c>
      <c r="U38" s="201">
        <v>0</v>
      </c>
      <c r="V38" s="201">
        <f t="shared" si="12"/>
        <v>0</v>
      </c>
      <c r="W38" s="200"/>
      <c r="X38" s="203">
        <f t="shared" si="21"/>
        <v>0</v>
      </c>
      <c r="Y38" s="356">
        <v>0</v>
      </c>
      <c r="Z38" s="203">
        <f t="shared" si="13"/>
        <v>0</v>
      </c>
      <c r="AA38" s="203"/>
      <c r="AB38" s="205">
        <f t="shared" si="22"/>
        <v>0</v>
      </c>
      <c r="AC38" s="360">
        <v>0</v>
      </c>
      <c r="AD38" s="205">
        <f t="shared" si="14"/>
        <v>0</v>
      </c>
      <c r="AE38" s="205"/>
      <c r="AF38" s="207">
        <f t="shared" si="23"/>
        <v>0</v>
      </c>
      <c r="AG38" s="362">
        <v>0</v>
      </c>
      <c r="AH38" s="207">
        <f t="shared" si="15"/>
        <v>0</v>
      </c>
      <c r="AI38" s="207"/>
    </row>
    <row r="39" spans="1:35" s="132" customFormat="1" x14ac:dyDescent="0.2">
      <c r="A39" s="245" t="s">
        <v>234</v>
      </c>
      <c r="B39" s="240">
        <v>23</v>
      </c>
      <c r="C39" s="245" t="s">
        <v>18</v>
      </c>
      <c r="D39" s="174">
        <f t="shared" si="16"/>
        <v>0</v>
      </c>
      <c r="E39" s="339">
        <v>0</v>
      </c>
      <c r="F39" s="174">
        <f t="shared" si="8"/>
        <v>0</v>
      </c>
      <c r="G39" s="174"/>
      <c r="H39" s="178">
        <f t="shared" si="17"/>
        <v>0</v>
      </c>
      <c r="I39" s="363">
        <v>0</v>
      </c>
      <c r="J39" s="179">
        <f t="shared" si="9"/>
        <v>0</v>
      </c>
      <c r="K39" s="179"/>
      <c r="L39" s="181">
        <f t="shared" si="18"/>
        <v>0</v>
      </c>
      <c r="M39" s="346">
        <v>0</v>
      </c>
      <c r="N39" s="181">
        <f t="shared" si="10"/>
        <v>0</v>
      </c>
      <c r="O39" s="181"/>
      <c r="P39" s="183">
        <f t="shared" si="19"/>
        <v>0</v>
      </c>
      <c r="Q39" s="348">
        <v>0</v>
      </c>
      <c r="R39" s="183">
        <f t="shared" si="11"/>
        <v>0</v>
      </c>
      <c r="S39" s="183"/>
      <c r="T39" s="184">
        <f t="shared" si="20"/>
        <v>0</v>
      </c>
      <c r="U39" s="185">
        <v>0</v>
      </c>
      <c r="V39" s="185">
        <f t="shared" si="12"/>
        <v>0</v>
      </c>
      <c r="W39" s="184"/>
      <c r="X39" s="187">
        <f t="shared" si="21"/>
        <v>0</v>
      </c>
      <c r="Y39" s="355">
        <v>0</v>
      </c>
      <c r="Z39" s="187">
        <f t="shared" si="13"/>
        <v>0</v>
      </c>
      <c r="AA39" s="187"/>
      <c r="AB39" s="189">
        <f t="shared" si="22"/>
        <v>0</v>
      </c>
      <c r="AC39" s="359">
        <v>0</v>
      </c>
      <c r="AD39" s="189">
        <f t="shared" si="14"/>
        <v>0</v>
      </c>
      <c r="AE39" s="189"/>
      <c r="AF39" s="191">
        <f t="shared" si="23"/>
        <v>0</v>
      </c>
      <c r="AG39" s="361">
        <v>0</v>
      </c>
      <c r="AH39" s="191">
        <f t="shared" si="15"/>
        <v>0</v>
      </c>
      <c r="AI39" s="191"/>
    </row>
    <row r="40" spans="1:35" s="132" customFormat="1" x14ac:dyDescent="0.2">
      <c r="A40" s="245" t="s">
        <v>235</v>
      </c>
      <c r="B40" s="240">
        <v>29</v>
      </c>
      <c r="C40" s="245" t="s">
        <v>18</v>
      </c>
      <c r="D40" s="193">
        <f>E40*2</f>
        <v>0</v>
      </c>
      <c r="E40" s="340">
        <v>0</v>
      </c>
      <c r="F40" s="193">
        <f t="shared" si="8"/>
        <v>0</v>
      </c>
      <c r="G40" s="193"/>
      <c r="H40" s="194">
        <f t="shared" si="17"/>
        <v>0</v>
      </c>
      <c r="I40" s="343">
        <v>0</v>
      </c>
      <c r="J40" s="195">
        <f t="shared" si="9"/>
        <v>0</v>
      </c>
      <c r="K40" s="195"/>
      <c r="L40" s="197">
        <f t="shared" si="18"/>
        <v>0</v>
      </c>
      <c r="M40" s="347">
        <v>0</v>
      </c>
      <c r="N40" s="197">
        <f t="shared" si="10"/>
        <v>0</v>
      </c>
      <c r="O40" s="197"/>
      <c r="P40" s="199">
        <f t="shared" si="19"/>
        <v>0</v>
      </c>
      <c r="Q40" s="349">
        <v>0</v>
      </c>
      <c r="R40" s="199">
        <f t="shared" si="11"/>
        <v>0</v>
      </c>
      <c r="S40" s="199"/>
      <c r="T40" s="200">
        <f t="shared" si="20"/>
        <v>0</v>
      </c>
      <c r="U40" s="201">
        <v>0</v>
      </c>
      <c r="V40" s="201">
        <f t="shared" si="12"/>
        <v>0</v>
      </c>
      <c r="W40" s="200"/>
      <c r="X40" s="203">
        <f t="shared" si="21"/>
        <v>0</v>
      </c>
      <c r="Y40" s="356">
        <v>0</v>
      </c>
      <c r="Z40" s="203">
        <f t="shared" si="13"/>
        <v>0</v>
      </c>
      <c r="AA40" s="203"/>
      <c r="AB40" s="205">
        <f t="shared" si="22"/>
        <v>0</v>
      </c>
      <c r="AC40" s="360">
        <v>0</v>
      </c>
      <c r="AD40" s="205">
        <f t="shared" si="14"/>
        <v>0</v>
      </c>
      <c r="AE40" s="205"/>
      <c r="AF40" s="207">
        <f t="shared" si="23"/>
        <v>0</v>
      </c>
      <c r="AG40" s="362">
        <v>0</v>
      </c>
      <c r="AH40" s="207">
        <f t="shared" si="15"/>
        <v>0</v>
      </c>
      <c r="AI40" s="207"/>
    </row>
    <row r="41" spans="1:35" s="132" customFormat="1" x14ac:dyDescent="0.2">
      <c r="A41" s="245" t="s">
        <v>236</v>
      </c>
      <c r="B41" s="240">
        <v>34</v>
      </c>
      <c r="C41" s="245" t="s">
        <v>18</v>
      </c>
      <c r="D41" s="174">
        <f>E41*2.5</f>
        <v>0</v>
      </c>
      <c r="E41" s="339">
        <v>0</v>
      </c>
      <c r="F41" s="174">
        <f t="shared" si="8"/>
        <v>0</v>
      </c>
      <c r="G41" s="174"/>
      <c r="H41" s="178">
        <f t="shared" si="17"/>
        <v>0</v>
      </c>
      <c r="I41" s="363">
        <v>0</v>
      </c>
      <c r="J41" s="179">
        <f t="shared" si="9"/>
        <v>0</v>
      </c>
      <c r="K41" s="179"/>
      <c r="L41" s="181">
        <f t="shared" si="18"/>
        <v>0</v>
      </c>
      <c r="M41" s="346">
        <v>0</v>
      </c>
      <c r="N41" s="181">
        <f t="shared" si="10"/>
        <v>0</v>
      </c>
      <c r="O41" s="181"/>
      <c r="P41" s="183">
        <f t="shared" si="19"/>
        <v>0</v>
      </c>
      <c r="Q41" s="348">
        <v>0</v>
      </c>
      <c r="R41" s="183">
        <f t="shared" si="11"/>
        <v>0</v>
      </c>
      <c r="S41" s="183"/>
      <c r="T41" s="184">
        <f t="shared" si="20"/>
        <v>0</v>
      </c>
      <c r="U41" s="185">
        <v>0</v>
      </c>
      <c r="V41" s="185">
        <f t="shared" si="12"/>
        <v>0</v>
      </c>
      <c r="W41" s="184"/>
      <c r="X41" s="187">
        <f t="shared" si="21"/>
        <v>0</v>
      </c>
      <c r="Y41" s="355">
        <v>0</v>
      </c>
      <c r="Z41" s="187">
        <f t="shared" si="13"/>
        <v>0</v>
      </c>
      <c r="AA41" s="187"/>
      <c r="AB41" s="189">
        <f t="shared" si="22"/>
        <v>0</v>
      </c>
      <c r="AC41" s="359">
        <v>0</v>
      </c>
      <c r="AD41" s="189">
        <f t="shared" si="14"/>
        <v>0</v>
      </c>
      <c r="AE41" s="189"/>
      <c r="AF41" s="191">
        <f t="shared" si="23"/>
        <v>0</v>
      </c>
      <c r="AG41" s="361">
        <v>0</v>
      </c>
      <c r="AH41" s="191">
        <f t="shared" si="15"/>
        <v>0</v>
      </c>
      <c r="AI41" s="191"/>
    </row>
    <row r="42" spans="1:35" x14ac:dyDescent="0.2">
      <c r="A42" s="245" t="s">
        <v>118</v>
      </c>
      <c r="B42" s="240">
        <v>39</v>
      </c>
      <c r="C42" s="245" t="s">
        <v>18</v>
      </c>
      <c r="D42" s="193">
        <f>E42*3</f>
        <v>0</v>
      </c>
      <c r="E42" s="340">
        <v>0</v>
      </c>
      <c r="F42" s="193">
        <f t="shared" si="8"/>
        <v>0</v>
      </c>
      <c r="G42" s="193"/>
      <c r="H42" s="194">
        <f>I42*3</f>
        <v>0</v>
      </c>
      <c r="I42" s="343">
        <v>0</v>
      </c>
      <c r="J42" s="195">
        <f t="shared" si="9"/>
        <v>0</v>
      </c>
      <c r="K42" s="195"/>
      <c r="L42" s="197">
        <f t="shared" si="18"/>
        <v>0</v>
      </c>
      <c r="M42" s="347">
        <v>0</v>
      </c>
      <c r="N42" s="197">
        <f t="shared" si="10"/>
        <v>0</v>
      </c>
      <c r="O42" s="197"/>
      <c r="P42" s="199">
        <f t="shared" si="19"/>
        <v>0</v>
      </c>
      <c r="Q42" s="349">
        <v>0</v>
      </c>
      <c r="R42" s="199">
        <f t="shared" si="11"/>
        <v>0</v>
      </c>
      <c r="S42" s="199"/>
      <c r="T42" s="200">
        <f t="shared" si="20"/>
        <v>0</v>
      </c>
      <c r="U42" s="201">
        <v>0</v>
      </c>
      <c r="V42" s="201">
        <f t="shared" si="12"/>
        <v>0</v>
      </c>
      <c r="W42" s="200"/>
      <c r="X42" s="203">
        <f t="shared" si="21"/>
        <v>0</v>
      </c>
      <c r="Y42" s="356">
        <v>0</v>
      </c>
      <c r="Z42" s="203">
        <f t="shared" si="13"/>
        <v>0</v>
      </c>
      <c r="AA42" s="203"/>
      <c r="AB42" s="205">
        <f t="shared" si="22"/>
        <v>0</v>
      </c>
      <c r="AC42" s="360">
        <v>0</v>
      </c>
      <c r="AD42" s="205">
        <f t="shared" si="14"/>
        <v>0</v>
      </c>
      <c r="AE42" s="205"/>
      <c r="AF42" s="207">
        <f t="shared" si="23"/>
        <v>0</v>
      </c>
      <c r="AG42" s="362">
        <v>0</v>
      </c>
      <c r="AH42" s="207">
        <f t="shared" si="15"/>
        <v>0</v>
      </c>
      <c r="AI42" s="207"/>
    </row>
    <row r="43" spans="1:35" x14ac:dyDescent="0.2">
      <c r="A43" s="245" t="s">
        <v>88</v>
      </c>
      <c r="B43" s="240">
        <v>16</v>
      </c>
      <c r="C43" s="239"/>
      <c r="D43" s="174">
        <f t="shared" si="16"/>
        <v>0</v>
      </c>
      <c r="E43" s="339">
        <v>0</v>
      </c>
      <c r="F43" s="174">
        <f t="shared" si="8"/>
        <v>0</v>
      </c>
      <c r="G43" s="174"/>
      <c r="H43" s="178">
        <f>I43*1.5</f>
        <v>0</v>
      </c>
      <c r="I43" s="363">
        <v>0</v>
      </c>
      <c r="J43" s="179">
        <f t="shared" si="9"/>
        <v>0</v>
      </c>
      <c r="K43" s="179"/>
      <c r="L43" s="181">
        <f>M43*1.5</f>
        <v>0</v>
      </c>
      <c r="M43" s="346">
        <v>0</v>
      </c>
      <c r="N43" s="181">
        <f t="shared" si="10"/>
        <v>0</v>
      </c>
      <c r="O43" s="181"/>
      <c r="P43" s="183">
        <f>Q43*1.5</f>
        <v>0</v>
      </c>
      <c r="Q43" s="348">
        <v>0</v>
      </c>
      <c r="R43" s="183">
        <f t="shared" si="11"/>
        <v>0</v>
      </c>
      <c r="S43" s="183"/>
      <c r="T43" s="184">
        <f>U43*1.5</f>
        <v>0</v>
      </c>
      <c r="U43" s="185">
        <v>0</v>
      </c>
      <c r="V43" s="185">
        <f t="shared" si="12"/>
        <v>0</v>
      </c>
      <c r="W43" s="184"/>
      <c r="X43" s="187">
        <f>Y43*1.5</f>
        <v>0</v>
      </c>
      <c r="Y43" s="355">
        <v>0</v>
      </c>
      <c r="Z43" s="187">
        <f t="shared" si="13"/>
        <v>0</v>
      </c>
      <c r="AA43" s="187"/>
      <c r="AB43" s="189">
        <f>AC43*1.5</f>
        <v>0</v>
      </c>
      <c r="AC43" s="359">
        <v>0</v>
      </c>
      <c r="AD43" s="189">
        <f t="shared" si="14"/>
        <v>0</v>
      </c>
      <c r="AE43" s="189"/>
      <c r="AF43" s="191">
        <f>AG43*1.5</f>
        <v>0</v>
      </c>
      <c r="AG43" s="361">
        <v>0</v>
      </c>
      <c r="AH43" s="191">
        <f t="shared" si="15"/>
        <v>0</v>
      </c>
      <c r="AI43" s="191"/>
    </row>
    <row r="44" spans="1:35" x14ac:dyDescent="0.2">
      <c r="A44" s="245" t="s">
        <v>87</v>
      </c>
      <c r="B44" s="240">
        <v>23</v>
      </c>
      <c r="C44" s="239"/>
      <c r="D44" s="193">
        <f>E44*2.4</f>
        <v>0</v>
      </c>
      <c r="E44" s="340">
        <v>0</v>
      </c>
      <c r="F44" s="193">
        <f t="shared" si="8"/>
        <v>0</v>
      </c>
      <c r="G44" s="193"/>
      <c r="H44" s="194">
        <f>I44*2.4</f>
        <v>0</v>
      </c>
      <c r="I44" s="343">
        <v>0</v>
      </c>
      <c r="J44" s="195">
        <f t="shared" si="9"/>
        <v>0</v>
      </c>
      <c r="K44" s="195"/>
      <c r="L44" s="197">
        <f>M44*2.4</f>
        <v>0</v>
      </c>
      <c r="M44" s="347">
        <v>0</v>
      </c>
      <c r="N44" s="197">
        <f t="shared" si="10"/>
        <v>0</v>
      </c>
      <c r="O44" s="197"/>
      <c r="P44" s="199">
        <f>Q44*2.4</f>
        <v>0</v>
      </c>
      <c r="Q44" s="349">
        <v>0</v>
      </c>
      <c r="R44" s="199">
        <f t="shared" si="11"/>
        <v>0</v>
      </c>
      <c r="S44" s="199"/>
      <c r="T44" s="200">
        <f>U44*2.4</f>
        <v>0</v>
      </c>
      <c r="U44" s="201">
        <v>0</v>
      </c>
      <c r="V44" s="201">
        <f t="shared" si="12"/>
        <v>0</v>
      </c>
      <c r="W44" s="200"/>
      <c r="X44" s="203">
        <f>Y44*2.4</f>
        <v>0</v>
      </c>
      <c r="Y44" s="356">
        <v>0</v>
      </c>
      <c r="Z44" s="203">
        <f t="shared" si="13"/>
        <v>0</v>
      </c>
      <c r="AA44" s="203"/>
      <c r="AB44" s="205">
        <f>AC44*2.4</f>
        <v>0</v>
      </c>
      <c r="AC44" s="360">
        <v>0</v>
      </c>
      <c r="AD44" s="205">
        <f t="shared" si="14"/>
        <v>0</v>
      </c>
      <c r="AE44" s="205"/>
      <c r="AF44" s="207">
        <f>AG44*2.4</f>
        <v>0</v>
      </c>
      <c r="AG44" s="362">
        <v>0</v>
      </c>
      <c r="AH44" s="207">
        <f t="shared" si="15"/>
        <v>0</v>
      </c>
      <c r="AI44" s="207"/>
    </row>
    <row r="45" spans="1:35" x14ac:dyDescent="0.2">
      <c r="A45" s="245" t="s">
        <v>89</v>
      </c>
      <c r="B45" s="240">
        <v>28</v>
      </c>
      <c r="C45" s="239"/>
      <c r="D45" s="174">
        <f>E45*3</f>
        <v>0</v>
      </c>
      <c r="E45" s="339">
        <v>0</v>
      </c>
      <c r="F45" s="174">
        <f t="shared" si="8"/>
        <v>0</v>
      </c>
      <c r="G45" s="174"/>
      <c r="H45" s="178">
        <f>I45*3</f>
        <v>0</v>
      </c>
      <c r="I45" s="363">
        <v>0</v>
      </c>
      <c r="J45" s="179">
        <f t="shared" si="9"/>
        <v>0</v>
      </c>
      <c r="K45" s="179"/>
      <c r="L45" s="181">
        <f>M45*3</f>
        <v>0</v>
      </c>
      <c r="M45" s="346">
        <v>0</v>
      </c>
      <c r="N45" s="181">
        <f t="shared" si="10"/>
        <v>0</v>
      </c>
      <c r="O45" s="181"/>
      <c r="P45" s="183">
        <f>Q45*3</f>
        <v>0</v>
      </c>
      <c r="Q45" s="348">
        <v>0</v>
      </c>
      <c r="R45" s="183">
        <f t="shared" si="11"/>
        <v>0</v>
      </c>
      <c r="S45" s="183"/>
      <c r="T45" s="184">
        <f>U45*3</f>
        <v>0</v>
      </c>
      <c r="U45" s="185">
        <v>0</v>
      </c>
      <c r="V45" s="185">
        <f t="shared" si="12"/>
        <v>0</v>
      </c>
      <c r="W45" s="184"/>
      <c r="X45" s="187">
        <f>Y45*3</f>
        <v>0</v>
      </c>
      <c r="Y45" s="355">
        <v>0</v>
      </c>
      <c r="Z45" s="187">
        <f t="shared" si="13"/>
        <v>0</v>
      </c>
      <c r="AA45" s="187"/>
      <c r="AB45" s="189">
        <f>AC45*3</f>
        <v>0</v>
      </c>
      <c r="AC45" s="359">
        <v>0</v>
      </c>
      <c r="AD45" s="189">
        <f t="shared" si="14"/>
        <v>0</v>
      </c>
      <c r="AE45" s="189"/>
      <c r="AF45" s="191">
        <f>AG45*3</f>
        <v>0</v>
      </c>
      <c r="AG45" s="361">
        <v>0</v>
      </c>
      <c r="AH45" s="191">
        <f t="shared" si="15"/>
        <v>0</v>
      </c>
      <c r="AI45" s="191"/>
    </row>
    <row r="46" spans="1:35" x14ac:dyDescent="0.2">
      <c r="A46" s="239"/>
      <c r="B46" s="240"/>
      <c r="C46" s="239"/>
      <c r="D46" s="226">
        <f>D15+D16+D18+D19+D17+D20+D21+D22+D23+D24+D25+D26+D27+D28+D29+D30+D31+D32+D33+D34+D35+D36+D37+D38+D39+D40+D41+D42+D43+D44</f>
        <v>30</v>
      </c>
      <c r="E46" s="227"/>
      <c r="F46" s="226">
        <f>SUM(F15:F45)</f>
        <v>170</v>
      </c>
      <c r="G46" s="226"/>
      <c r="H46" s="210">
        <f>H15+H16+H17+H18+H19+H20+H21+H22+H23+H24+H25+H26+H27+H28+H35+H42+H43+H44+H45</f>
        <v>12</v>
      </c>
      <c r="I46" s="228"/>
      <c r="J46" s="211">
        <f>SUM(J15:J45)</f>
        <v>68</v>
      </c>
      <c r="K46" s="211"/>
      <c r="L46" s="213">
        <f>L15+L16+L17+L18+L19+L20+L21+L22+L23+L24+L25+L26+L27+L28+L35+L42+L43+L44+L45</f>
        <v>0</v>
      </c>
      <c r="M46" s="229"/>
      <c r="N46" s="213">
        <f>SUM(N15:N45)</f>
        <v>0</v>
      </c>
      <c r="O46" s="213"/>
      <c r="P46" s="215">
        <f>P15+P16+P17+P18+P19+P20+P21+P22+P23+P24+P25+P26+P27+P28+P35+P42+P43+P44+P45</f>
        <v>0</v>
      </c>
      <c r="Q46" s="230"/>
      <c r="R46" s="215">
        <f>SUM(R15:R45)</f>
        <v>0</v>
      </c>
      <c r="S46" s="215"/>
      <c r="T46" s="216">
        <f>T15+T16+T17+T18+T19+T20+T21+T22+T23+T24+T25+T26+T27+T28+T35+T42+T43+T44+T45</f>
        <v>0</v>
      </c>
      <c r="U46" s="231"/>
      <c r="V46" s="217">
        <f>SUM(V15:V45)</f>
        <v>0</v>
      </c>
      <c r="W46" s="216"/>
      <c r="X46" s="219">
        <f>X15+X16+X17+X18+X19+X20+X21+X22+X23+X24+X25+X26+X27+X28+X35+X42+X43+X44+X45</f>
        <v>0</v>
      </c>
      <c r="Y46" s="232"/>
      <c r="Z46" s="219">
        <f>SUM(Z15:Z45)</f>
        <v>0</v>
      </c>
      <c r="AA46" s="219"/>
      <c r="AB46" s="221">
        <f>AB15+AB16+AB17+AB18+AB19+AB20+AB21+AB22+AB23+AB24+AB25+AB26+AB27+AB28+AB35+AB42+AB43+AB44+AB45</f>
        <v>0</v>
      </c>
      <c r="AC46" s="233"/>
      <c r="AD46" s="221">
        <f>SUM(AD15:AD45)</f>
        <v>0</v>
      </c>
      <c r="AE46" s="221"/>
      <c r="AF46" s="234">
        <f>AF15+AF16+AF17+AF18+AF19+AF20+AF21+AF22+AF23+AF24+AF25+AF26+AF27+AF28+AF35+AF42+AF43+AF44+AF45</f>
        <v>0</v>
      </c>
      <c r="AG46" s="234"/>
      <c r="AH46" s="234">
        <f>SUM(AH15:AH45)</f>
        <v>0</v>
      </c>
      <c r="AI46" s="234"/>
    </row>
    <row r="47" spans="1:35" x14ac:dyDescent="0.2">
      <c r="A47" s="393" t="s">
        <v>37</v>
      </c>
      <c r="B47" s="393"/>
      <c r="C47" s="393"/>
      <c r="D47" s="224"/>
      <c r="E47" s="224"/>
      <c r="F47" s="224"/>
      <c r="G47" s="224"/>
      <c r="H47" s="223"/>
      <c r="I47" s="224"/>
      <c r="J47" s="224"/>
      <c r="K47" s="224"/>
      <c r="L47" s="223"/>
      <c r="M47" s="224"/>
      <c r="N47" s="224"/>
      <c r="O47" s="224"/>
      <c r="P47" s="223"/>
      <c r="Q47" s="224"/>
      <c r="R47" s="224"/>
      <c r="S47" s="224"/>
      <c r="T47" s="223"/>
      <c r="U47" s="224"/>
      <c r="V47" s="224"/>
      <c r="W47" s="225"/>
      <c r="X47" s="223"/>
      <c r="Y47" s="224"/>
      <c r="Z47" s="224"/>
      <c r="AA47" s="224"/>
      <c r="AB47" s="223"/>
      <c r="AC47" s="224"/>
      <c r="AD47" s="224"/>
      <c r="AE47" s="224"/>
      <c r="AF47" s="223"/>
      <c r="AG47" s="224"/>
      <c r="AH47" s="224"/>
      <c r="AI47" s="224"/>
    </row>
    <row r="48" spans="1:35" x14ac:dyDescent="0.2">
      <c r="A48" s="245" t="s">
        <v>65</v>
      </c>
      <c r="B48" s="240">
        <v>177</v>
      </c>
      <c r="C48" s="239" t="s">
        <v>10</v>
      </c>
      <c r="D48" s="174"/>
      <c r="E48" s="339">
        <v>0</v>
      </c>
      <c r="F48" s="174">
        <f t="shared" ref="F48:F67" si="24">B48*E48</f>
        <v>0</v>
      </c>
      <c r="G48" s="174"/>
      <c r="H48" s="178"/>
      <c r="I48" s="363">
        <v>0</v>
      </c>
      <c r="J48" s="179">
        <f t="shared" ref="J48:J67" si="25">B48*I48</f>
        <v>0</v>
      </c>
      <c r="K48" s="179"/>
      <c r="L48" s="180"/>
      <c r="M48" s="346">
        <v>0</v>
      </c>
      <c r="N48" s="181">
        <f t="shared" ref="N48:N67" si="26">B48*M48</f>
        <v>0</v>
      </c>
      <c r="O48" s="181"/>
      <c r="P48" s="182"/>
      <c r="Q48" s="348">
        <v>0</v>
      </c>
      <c r="R48" s="183">
        <f t="shared" ref="R48:R67" si="27">B48*Q48</f>
        <v>0</v>
      </c>
      <c r="S48" s="183"/>
      <c r="T48" s="184"/>
      <c r="U48" s="352">
        <v>0</v>
      </c>
      <c r="V48" s="185">
        <f t="shared" ref="V48:V67" si="28">B48*U48</f>
        <v>0</v>
      </c>
      <c r="W48" s="184"/>
      <c r="X48" s="186"/>
      <c r="Y48" s="355">
        <v>0</v>
      </c>
      <c r="Z48" s="187">
        <f t="shared" ref="Z48:Z67" si="29">R48*Y48</f>
        <v>0</v>
      </c>
      <c r="AA48" s="187"/>
      <c r="AB48" s="188"/>
      <c r="AC48" s="359">
        <v>0</v>
      </c>
      <c r="AD48" s="189">
        <f t="shared" ref="AD48:AD67" si="30">W48*AC48</f>
        <v>0</v>
      </c>
      <c r="AE48" s="189"/>
      <c r="AF48" s="190"/>
      <c r="AG48" s="361">
        <v>0</v>
      </c>
      <c r="AH48" s="191">
        <f t="shared" ref="AH48:AH67" si="31">AA48*AG48</f>
        <v>0</v>
      </c>
      <c r="AI48" s="191"/>
    </row>
    <row r="49" spans="1:35" x14ac:dyDescent="0.2">
      <c r="A49" s="245" t="s">
        <v>64</v>
      </c>
      <c r="B49" s="240">
        <v>116</v>
      </c>
      <c r="C49" s="239" t="s">
        <v>10</v>
      </c>
      <c r="D49" s="193"/>
      <c r="E49" s="340">
        <v>0</v>
      </c>
      <c r="F49" s="193">
        <f t="shared" si="24"/>
        <v>0</v>
      </c>
      <c r="G49" s="193"/>
      <c r="H49" s="194"/>
      <c r="I49" s="343">
        <v>0</v>
      </c>
      <c r="J49" s="195">
        <f t="shared" si="25"/>
        <v>0</v>
      </c>
      <c r="K49" s="195"/>
      <c r="L49" s="196"/>
      <c r="M49" s="347">
        <v>0</v>
      </c>
      <c r="N49" s="197">
        <f t="shared" si="26"/>
        <v>0</v>
      </c>
      <c r="O49" s="197"/>
      <c r="P49" s="198"/>
      <c r="Q49" s="349">
        <v>0</v>
      </c>
      <c r="R49" s="199">
        <f t="shared" si="27"/>
        <v>0</v>
      </c>
      <c r="S49" s="199"/>
      <c r="T49" s="200"/>
      <c r="U49" s="353">
        <v>0</v>
      </c>
      <c r="V49" s="201">
        <f t="shared" si="28"/>
        <v>0</v>
      </c>
      <c r="W49" s="200"/>
      <c r="X49" s="202"/>
      <c r="Y49" s="356">
        <v>0</v>
      </c>
      <c r="Z49" s="203">
        <f t="shared" si="29"/>
        <v>0</v>
      </c>
      <c r="AA49" s="203"/>
      <c r="AB49" s="204"/>
      <c r="AC49" s="360">
        <v>0</v>
      </c>
      <c r="AD49" s="205">
        <f t="shared" si="30"/>
        <v>0</v>
      </c>
      <c r="AE49" s="205"/>
      <c r="AF49" s="206"/>
      <c r="AG49" s="362">
        <v>0</v>
      </c>
      <c r="AH49" s="207">
        <f t="shared" si="31"/>
        <v>0</v>
      </c>
      <c r="AI49" s="207"/>
    </row>
    <row r="50" spans="1:35" s="3" customFormat="1" x14ac:dyDescent="0.2">
      <c r="A50" s="245" t="s">
        <v>66</v>
      </c>
      <c r="B50" s="240">
        <v>46</v>
      </c>
      <c r="C50" s="245" t="s">
        <v>58</v>
      </c>
      <c r="D50" s="174"/>
      <c r="E50" s="339">
        <v>0</v>
      </c>
      <c r="F50" s="174">
        <f t="shared" si="24"/>
        <v>0</v>
      </c>
      <c r="G50" s="174"/>
      <c r="H50" s="178"/>
      <c r="I50" s="363">
        <v>0</v>
      </c>
      <c r="J50" s="179">
        <f t="shared" si="25"/>
        <v>0</v>
      </c>
      <c r="K50" s="179"/>
      <c r="L50" s="180"/>
      <c r="M50" s="346">
        <v>0</v>
      </c>
      <c r="N50" s="181">
        <f t="shared" si="26"/>
        <v>0</v>
      </c>
      <c r="O50" s="181"/>
      <c r="P50" s="182"/>
      <c r="Q50" s="348">
        <v>0</v>
      </c>
      <c r="R50" s="183">
        <f t="shared" si="27"/>
        <v>0</v>
      </c>
      <c r="S50" s="183"/>
      <c r="T50" s="184"/>
      <c r="U50" s="352">
        <v>0</v>
      </c>
      <c r="V50" s="185">
        <f t="shared" si="28"/>
        <v>0</v>
      </c>
      <c r="W50" s="184"/>
      <c r="X50" s="186"/>
      <c r="Y50" s="355">
        <v>0</v>
      </c>
      <c r="Z50" s="187">
        <f t="shared" si="29"/>
        <v>0</v>
      </c>
      <c r="AA50" s="187"/>
      <c r="AB50" s="188"/>
      <c r="AC50" s="359">
        <v>0</v>
      </c>
      <c r="AD50" s="189">
        <f t="shared" si="30"/>
        <v>0</v>
      </c>
      <c r="AE50" s="189"/>
      <c r="AF50" s="190"/>
      <c r="AG50" s="361">
        <v>0</v>
      </c>
      <c r="AH50" s="191">
        <f t="shared" si="31"/>
        <v>0</v>
      </c>
      <c r="AI50" s="191"/>
    </row>
    <row r="51" spans="1:35" x14ac:dyDescent="0.2">
      <c r="A51" s="245" t="s">
        <v>67</v>
      </c>
      <c r="B51" s="240">
        <v>35</v>
      </c>
      <c r="C51" s="245" t="s">
        <v>58</v>
      </c>
      <c r="D51" s="193"/>
      <c r="E51" s="340">
        <v>0</v>
      </c>
      <c r="F51" s="193">
        <f t="shared" si="24"/>
        <v>0</v>
      </c>
      <c r="G51" s="193"/>
      <c r="H51" s="194"/>
      <c r="I51" s="343">
        <v>0</v>
      </c>
      <c r="J51" s="195">
        <f t="shared" si="25"/>
        <v>0</v>
      </c>
      <c r="K51" s="195"/>
      <c r="L51" s="196"/>
      <c r="M51" s="347">
        <v>0</v>
      </c>
      <c r="N51" s="197">
        <f t="shared" si="26"/>
        <v>0</v>
      </c>
      <c r="O51" s="197"/>
      <c r="P51" s="198"/>
      <c r="Q51" s="349">
        <v>0</v>
      </c>
      <c r="R51" s="199">
        <f t="shared" si="27"/>
        <v>0</v>
      </c>
      <c r="S51" s="199"/>
      <c r="T51" s="200"/>
      <c r="U51" s="353">
        <v>0</v>
      </c>
      <c r="V51" s="201">
        <f t="shared" si="28"/>
        <v>0</v>
      </c>
      <c r="W51" s="200"/>
      <c r="X51" s="202"/>
      <c r="Y51" s="356">
        <v>0</v>
      </c>
      <c r="Z51" s="203">
        <f t="shared" si="29"/>
        <v>0</v>
      </c>
      <c r="AA51" s="203"/>
      <c r="AB51" s="204"/>
      <c r="AC51" s="360">
        <v>0</v>
      </c>
      <c r="AD51" s="205">
        <f t="shared" si="30"/>
        <v>0</v>
      </c>
      <c r="AE51" s="205"/>
      <c r="AF51" s="206"/>
      <c r="AG51" s="362">
        <v>0</v>
      </c>
      <c r="AH51" s="207">
        <f t="shared" si="31"/>
        <v>0</v>
      </c>
      <c r="AI51" s="207"/>
    </row>
    <row r="52" spans="1:35" x14ac:dyDescent="0.2">
      <c r="A52" s="245" t="s">
        <v>68</v>
      </c>
      <c r="B52" s="240">
        <v>23</v>
      </c>
      <c r="C52" s="245" t="s">
        <v>58</v>
      </c>
      <c r="D52" s="174"/>
      <c r="E52" s="339">
        <v>0</v>
      </c>
      <c r="F52" s="174">
        <f t="shared" si="24"/>
        <v>0</v>
      </c>
      <c r="G52" s="174"/>
      <c r="H52" s="178"/>
      <c r="I52" s="363">
        <v>0</v>
      </c>
      <c r="J52" s="179">
        <f t="shared" si="25"/>
        <v>0</v>
      </c>
      <c r="K52" s="179"/>
      <c r="L52" s="180"/>
      <c r="M52" s="346">
        <v>0</v>
      </c>
      <c r="N52" s="181">
        <f t="shared" si="26"/>
        <v>0</v>
      </c>
      <c r="O52" s="181"/>
      <c r="P52" s="182"/>
      <c r="Q52" s="348">
        <v>0</v>
      </c>
      <c r="R52" s="183">
        <f t="shared" si="27"/>
        <v>0</v>
      </c>
      <c r="S52" s="183"/>
      <c r="T52" s="184"/>
      <c r="U52" s="352">
        <v>0</v>
      </c>
      <c r="V52" s="185">
        <f t="shared" si="28"/>
        <v>0</v>
      </c>
      <c r="W52" s="184"/>
      <c r="X52" s="186"/>
      <c r="Y52" s="355">
        <v>0</v>
      </c>
      <c r="Z52" s="187">
        <f t="shared" si="29"/>
        <v>0</v>
      </c>
      <c r="AA52" s="187"/>
      <c r="AB52" s="188"/>
      <c r="AC52" s="359">
        <v>0</v>
      </c>
      <c r="AD52" s="189">
        <f t="shared" si="30"/>
        <v>0</v>
      </c>
      <c r="AE52" s="189"/>
      <c r="AF52" s="190"/>
      <c r="AG52" s="361">
        <v>0</v>
      </c>
      <c r="AH52" s="191">
        <f t="shared" si="31"/>
        <v>0</v>
      </c>
      <c r="AI52" s="191"/>
    </row>
    <row r="53" spans="1:35" x14ac:dyDescent="0.2">
      <c r="A53" s="245" t="s">
        <v>69</v>
      </c>
      <c r="B53" s="240">
        <v>17</v>
      </c>
      <c r="C53" s="245" t="s">
        <v>58</v>
      </c>
      <c r="D53" s="193"/>
      <c r="E53" s="340">
        <v>0</v>
      </c>
      <c r="F53" s="193">
        <f t="shared" si="24"/>
        <v>0</v>
      </c>
      <c r="G53" s="193"/>
      <c r="H53" s="194"/>
      <c r="I53" s="343">
        <v>0</v>
      </c>
      <c r="J53" s="195">
        <f t="shared" si="25"/>
        <v>0</v>
      </c>
      <c r="K53" s="195"/>
      <c r="L53" s="196"/>
      <c r="M53" s="347">
        <v>0</v>
      </c>
      <c r="N53" s="197">
        <f t="shared" si="26"/>
        <v>0</v>
      </c>
      <c r="O53" s="197"/>
      <c r="P53" s="198"/>
      <c r="Q53" s="349">
        <v>0</v>
      </c>
      <c r="R53" s="199">
        <f t="shared" si="27"/>
        <v>0</v>
      </c>
      <c r="S53" s="199"/>
      <c r="T53" s="200"/>
      <c r="U53" s="353">
        <v>0</v>
      </c>
      <c r="V53" s="201">
        <f t="shared" si="28"/>
        <v>0</v>
      </c>
      <c r="W53" s="200"/>
      <c r="X53" s="202"/>
      <c r="Y53" s="356">
        <v>0</v>
      </c>
      <c r="Z53" s="203">
        <f t="shared" si="29"/>
        <v>0</v>
      </c>
      <c r="AA53" s="203"/>
      <c r="AB53" s="204"/>
      <c r="AC53" s="360">
        <v>0</v>
      </c>
      <c r="AD53" s="205">
        <f t="shared" si="30"/>
        <v>0</v>
      </c>
      <c r="AE53" s="205"/>
      <c r="AF53" s="206"/>
      <c r="AG53" s="362">
        <v>0</v>
      </c>
      <c r="AH53" s="207">
        <f t="shared" si="31"/>
        <v>0</v>
      </c>
      <c r="AI53" s="207"/>
    </row>
    <row r="54" spans="1:35" x14ac:dyDescent="0.2">
      <c r="A54" s="245" t="s">
        <v>70</v>
      </c>
      <c r="B54" s="240">
        <v>39</v>
      </c>
      <c r="C54" s="245" t="s">
        <v>58</v>
      </c>
      <c r="D54" s="174"/>
      <c r="E54" s="339">
        <v>0</v>
      </c>
      <c r="F54" s="174">
        <f t="shared" si="24"/>
        <v>0</v>
      </c>
      <c r="G54" s="174"/>
      <c r="H54" s="178"/>
      <c r="I54" s="363">
        <v>0</v>
      </c>
      <c r="J54" s="179">
        <f t="shared" si="25"/>
        <v>0</v>
      </c>
      <c r="K54" s="179"/>
      <c r="L54" s="180"/>
      <c r="M54" s="346">
        <v>0</v>
      </c>
      <c r="N54" s="181">
        <f t="shared" si="26"/>
        <v>0</v>
      </c>
      <c r="O54" s="181"/>
      <c r="P54" s="182"/>
      <c r="Q54" s="348">
        <v>0</v>
      </c>
      <c r="R54" s="183">
        <f t="shared" si="27"/>
        <v>0</v>
      </c>
      <c r="S54" s="183"/>
      <c r="T54" s="184"/>
      <c r="U54" s="352">
        <v>0</v>
      </c>
      <c r="V54" s="185">
        <f t="shared" si="28"/>
        <v>0</v>
      </c>
      <c r="W54" s="184"/>
      <c r="X54" s="186"/>
      <c r="Y54" s="355">
        <v>0</v>
      </c>
      <c r="Z54" s="187">
        <f t="shared" si="29"/>
        <v>0</v>
      </c>
      <c r="AA54" s="187"/>
      <c r="AB54" s="188"/>
      <c r="AC54" s="359">
        <v>0</v>
      </c>
      <c r="AD54" s="189">
        <f t="shared" si="30"/>
        <v>0</v>
      </c>
      <c r="AE54" s="189"/>
      <c r="AF54" s="190"/>
      <c r="AG54" s="361">
        <v>0</v>
      </c>
      <c r="AH54" s="191">
        <f t="shared" si="31"/>
        <v>0</v>
      </c>
      <c r="AI54" s="191"/>
    </row>
    <row r="55" spans="1:35" x14ac:dyDescent="0.2">
      <c r="A55" s="245" t="s">
        <v>71</v>
      </c>
      <c r="B55" s="240">
        <v>22</v>
      </c>
      <c r="C55" s="245" t="s">
        <v>59</v>
      </c>
      <c r="D55" s="193"/>
      <c r="E55" s="340">
        <v>0</v>
      </c>
      <c r="F55" s="193">
        <f t="shared" si="24"/>
        <v>0</v>
      </c>
      <c r="G55" s="193"/>
      <c r="H55" s="194"/>
      <c r="I55" s="343">
        <v>0</v>
      </c>
      <c r="J55" s="195">
        <f t="shared" si="25"/>
        <v>0</v>
      </c>
      <c r="K55" s="195"/>
      <c r="L55" s="196"/>
      <c r="M55" s="347">
        <v>0</v>
      </c>
      <c r="N55" s="197">
        <f t="shared" si="26"/>
        <v>0</v>
      </c>
      <c r="O55" s="197"/>
      <c r="P55" s="198"/>
      <c r="Q55" s="349">
        <v>0</v>
      </c>
      <c r="R55" s="199">
        <f t="shared" si="27"/>
        <v>0</v>
      </c>
      <c r="S55" s="199"/>
      <c r="T55" s="200"/>
      <c r="U55" s="353">
        <v>0</v>
      </c>
      <c r="V55" s="201">
        <f t="shared" si="28"/>
        <v>0</v>
      </c>
      <c r="W55" s="200"/>
      <c r="X55" s="202"/>
      <c r="Y55" s="356">
        <v>0</v>
      </c>
      <c r="Z55" s="203">
        <f t="shared" si="29"/>
        <v>0</v>
      </c>
      <c r="AA55" s="203"/>
      <c r="AB55" s="204"/>
      <c r="AC55" s="360">
        <v>0</v>
      </c>
      <c r="AD55" s="205">
        <f t="shared" si="30"/>
        <v>0</v>
      </c>
      <c r="AE55" s="205"/>
      <c r="AF55" s="206"/>
      <c r="AG55" s="362">
        <v>0</v>
      </c>
      <c r="AH55" s="207">
        <f t="shared" si="31"/>
        <v>0</v>
      </c>
      <c r="AI55" s="207"/>
    </row>
    <row r="56" spans="1:35" x14ac:dyDescent="0.2">
      <c r="A56" s="245" t="s">
        <v>72</v>
      </c>
      <c r="B56" s="240">
        <v>18</v>
      </c>
      <c r="C56" s="245" t="s">
        <v>59</v>
      </c>
      <c r="D56" s="174"/>
      <c r="E56" s="339">
        <v>0</v>
      </c>
      <c r="F56" s="174">
        <f t="shared" si="24"/>
        <v>0</v>
      </c>
      <c r="G56" s="174"/>
      <c r="H56" s="178"/>
      <c r="I56" s="363">
        <v>0</v>
      </c>
      <c r="J56" s="179">
        <f t="shared" si="25"/>
        <v>0</v>
      </c>
      <c r="K56" s="179"/>
      <c r="L56" s="180"/>
      <c r="M56" s="346">
        <v>0</v>
      </c>
      <c r="N56" s="181">
        <f t="shared" si="26"/>
        <v>0</v>
      </c>
      <c r="O56" s="181"/>
      <c r="P56" s="182"/>
      <c r="Q56" s="348">
        <v>0</v>
      </c>
      <c r="R56" s="183">
        <f t="shared" si="27"/>
        <v>0</v>
      </c>
      <c r="S56" s="183"/>
      <c r="T56" s="184"/>
      <c r="U56" s="352">
        <v>0</v>
      </c>
      <c r="V56" s="185">
        <f t="shared" si="28"/>
        <v>0</v>
      </c>
      <c r="W56" s="184"/>
      <c r="X56" s="186"/>
      <c r="Y56" s="355">
        <v>0</v>
      </c>
      <c r="Z56" s="187">
        <f t="shared" si="29"/>
        <v>0</v>
      </c>
      <c r="AA56" s="187"/>
      <c r="AB56" s="188"/>
      <c r="AC56" s="359">
        <v>0</v>
      </c>
      <c r="AD56" s="189">
        <f t="shared" si="30"/>
        <v>0</v>
      </c>
      <c r="AE56" s="189"/>
      <c r="AF56" s="190"/>
      <c r="AG56" s="361">
        <v>0</v>
      </c>
      <c r="AH56" s="191">
        <f t="shared" si="31"/>
        <v>0</v>
      </c>
      <c r="AI56" s="191"/>
    </row>
    <row r="57" spans="1:35" x14ac:dyDescent="0.2">
      <c r="A57" s="245" t="s">
        <v>73</v>
      </c>
      <c r="B57" s="240">
        <v>8</v>
      </c>
      <c r="C57" s="245" t="s">
        <v>59</v>
      </c>
      <c r="D57" s="193"/>
      <c r="E57" s="340">
        <v>0</v>
      </c>
      <c r="F57" s="193">
        <f t="shared" si="24"/>
        <v>0</v>
      </c>
      <c r="G57" s="193"/>
      <c r="H57" s="194"/>
      <c r="I57" s="343">
        <v>0</v>
      </c>
      <c r="J57" s="195">
        <f t="shared" si="25"/>
        <v>0</v>
      </c>
      <c r="K57" s="195"/>
      <c r="L57" s="196"/>
      <c r="M57" s="347">
        <v>0</v>
      </c>
      <c r="N57" s="197">
        <f t="shared" si="26"/>
        <v>0</v>
      </c>
      <c r="O57" s="197"/>
      <c r="P57" s="198"/>
      <c r="Q57" s="349">
        <v>0</v>
      </c>
      <c r="R57" s="199">
        <f t="shared" si="27"/>
        <v>0</v>
      </c>
      <c r="S57" s="199"/>
      <c r="T57" s="200"/>
      <c r="U57" s="353">
        <v>0</v>
      </c>
      <c r="V57" s="201">
        <f t="shared" si="28"/>
        <v>0</v>
      </c>
      <c r="W57" s="200"/>
      <c r="X57" s="202"/>
      <c r="Y57" s="356">
        <v>0</v>
      </c>
      <c r="Z57" s="203">
        <f t="shared" si="29"/>
        <v>0</v>
      </c>
      <c r="AA57" s="203"/>
      <c r="AB57" s="204"/>
      <c r="AC57" s="360">
        <v>0</v>
      </c>
      <c r="AD57" s="205">
        <f t="shared" si="30"/>
        <v>0</v>
      </c>
      <c r="AE57" s="205"/>
      <c r="AF57" s="206"/>
      <c r="AG57" s="362">
        <v>0</v>
      </c>
      <c r="AH57" s="207">
        <f t="shared" si="31"/>
        <v>0</v>
      </c>
      <c r="AI57" s="207"/>
    </row>
    <row r="58" spans="1:35" x14ac:dyDescent="0.2">
      <c r="A58" s="245" t="s">
        <v>74</v>
      </c>
      <c r="B58" s="240">
        <v>38</v>
      </c>
      <c r="C58" s="245" t="s">
        <v>60</v>
      </c>
      <c r="D58" s="174"/>
      <c r="E58" s="339">
        <v>0</v>
      </c>
      <c r="F58" s="174">
        <f t="shared" si="24"/>
        <v>0</v>
      </c>
      <c r="G58" s="174"/>
      <c r="H58" s="178"/>
      <c r="I58" s="363">
        <v>0</v>
      </c>
      <c r="J58" s="179">
        <f t="shared" si="25"/>
        <v>0</v>
      </c>
      <c r="K58" s="179"/>
      <c r="L58" s="180"/>
      <c r="M58" s="346">
        <v>0</v>
      </c>
      <c r="N58" s="181">
        <f t="shared" si="26"/>
        <v>0</v>
      </c>
      <c r="O58" s="181"/>
      <c r="P58" s="182"/>
      <c r="Q58" s="348">
        <v>0</v>
      </c>
      <c r="R58" s="183">
        <f t="shared" si="27"/>
        <v>0</v>
      </c>
      <c r="S58" s="183"/>
      <c r="T58" s="184"/>
      <c r="U58" s="352">
        <v>0</v>
      </c>
      <c r="V58" s="185">
        <f t="shared" si="28"/>
        <v>0</v>
      </c>
      <c r="W58" s="184"/>
      <c r="X58" s="186"/>
      <c r="Y58" s="355">
        <v>0</v>
      </c>
      <c r="Z58" s="187">
        <f t="shared" si="29"/>
        <v>0</v>
      </c>
      <c r="AA58" s="187"/>
      <c r="AB58" s="188"/>
      <c r="AC58" s="359">
        <v>0</v>
      </c>
      <c r="AD58" s="189">
        <f t="shared" si="30"/>
        <v>0</v>
      </c>
      <c r="AE58" s="189"/>
      <c r="AF58" s="190"/>
      <c r="AG58" s="361">
        <v>0</v>
      </c>
      <c r="AH58" s="191">
        <f t="shared" si="31"/>
        <v>0</v>
      </c>
      <c r="AI58" s="191"/>
    </row>
    <row r="59" spans="1:35" x14ac:dyDescent="0.2">
      <c r="A59" s="245" t="s">
        <v>75</v>
      </c>
      <c r="B59" s="240">
        <v>40</v>
      </c>
      <c r="C59" s="245" t="s">
        <v>60</v>
      </c>
      <c r="D59" s="193"/>
      <c r="E59" s="340">
        <v>0</v>
      </c>
      <c r="F59" s="193">
        <f t="shared" si="24"/>
        <v>0</v>
      </c>
      <c r="G59" s="193"/>
      <c r="H59" s="194"/>
      <c r="I59" s="343">
        <v>0</v>
      </c>
      <c r="J59" s="195">
        <f t="shared" si="25"/>
        <v>0</v>
      </c>
      <c r="K59" s="195"/>
      <c r="L59" s="196"/>
      <c r="M59" s="347">
        <v>0</v>
      </c>
      <c r="N59" s="197">
        <f t="shared" si="26"/>
        <v>0</v>
      </c>
      <c r="O59" s="197"/>
      <c r="P59" s="198"/>
      <c r="Q59" s="349">
        <v>0</v>
      </c>
      <c r="R59" s="199">
        <f t="shared" si="27"/>
        <v>0</v>
      </c>
      <c r="S59" s="199"/>
      <c r="T59" s="200"/>
      <c r="U59" s="353">
        <v>0</v>
      </c>
      <c r="V59" s="201">
        <f t="shared" si="28"/>
        <v>0</v>
      </c>
      <c r="W59" s="200"/>
      <c r="X59" s="202"/>
      <c r="Y59" s="356">
        <v>0</v>
      </c>
      <c r="Z59" s="203">
        <f t="shared" si="29"/>
        <v>0</v>
      </c>
      <c r="AA59" s="203"/>
      <c r="AB59" s="204"/>
      <c r="AC59" s="360">
        <v>0</v>
      </c>
      <c r="AD59" s="205">
        <f t="shared" si="30"/>
        <v>0</v>
      </c>
      <c r="AE59" s="205"/>
      <c r="AF59" s="206"/>
      <c r="AG59" s="362">
        <v>0</v>
      </c>
      <c r="AH59" s="207">
        <f t="shared" si="31"/>
        <v>0</v>
      </c>
      <c r="AI59" s="207"/>
    </row>
    <row r="60" spans="1:35" x14ac:dyDescent="0.2">
      <c r="A60" s="245" t="s">
        <v>76</v>
      </c>
      <c r="B60" s="240">
        <v>27</v>
      </c>
      <c r="C60" s="245" t="s">
        <v>60</v>
      </c>
      <c r="D60" s="174"/>
      <c r="E60" s="339">
        <v>0</v>
      </c>
      <c r="F60" s="174">
        <f t="shared" si="24"/>
        <v>0</v>
      </c>
      <c r="G60" s="174"/>
      <c r="H60" s="178"/>
      <c r="I60" s="363">
        <v>0</v>
      </c>
      <c r="J60" s="179">
        <f t="shared" si="25"/>
        <v>0</v>
      </c>
      <c r="K60" s="179"/>
      <c r="L60" s="180"/>
      <c r="M60" s="346">
        <v>0</v>
      </c>
      <c r="N60" s="181">
        <f t="shared" si="26"/>
        <v>0</v>
      </c>
      <c r="O60" s="181"/>
      <c r="P60" s="182"/>
      <c r="Q60" s="348">
        <v>0</v>
      </c>
      <c r="R60" s="183">
        <f t="shared" si="27"/>
        <v>0</v>
      </c>
      <c r="S60" s="183"/>
      <c r="T60" s="184"/>
      <c r="U60" s="352">
        <v>0</v>
      </c>
      <c r="V60" s="185">
        <f t="shared" si="28"/>
        <v>0</v>
      </c>
      <c r="W60" s="184"/>
      <c r="X60" s="186"/>
      <c r="Y60" s="355">
        <v>0</v>
      </c>
      <c r="Z60" s="187">
        <f t="shared" si="29"/>
        <v>0</v>
      </c>
      <c r="AA60" s="187"/>
      <c r="AB60" s="188"/>
      <c r="AC60" s="359">
        <v>0</v>
      </c>
      <c r="AD60" s="189">
        <f t="shared" si="30"/>
        <v>0</v>
      </c>
      <c r="AE60" s="189"/>
      <c r="AF60" s="190"/>
      <c r="AG60" s="361">
        <v>0</v>
      </c>
      <c r="AH60" s="191">
        <f t="shared" si="31"/>
        <v>0</v>
      </c>
      <c r="AI60" s="191"/>
    </row>
    <row r="61" spans="1:35" x14ac:dyDescent="0.2">
      <c r="A61" s="239" t="s">
        <v>23</v>
      </c>
      <c r="B61" s="240">
        <v>33</v>
      </c>
      <c r="C61" s="245" t="s">
        <v>60</v>
      </c>
      <c r="D61" s="193"/>
      <c r="E61" s="340">
        <v>0</v>
      </c>
      <c r="F61" s="193">
        <f t="shared" si="24"/>
        <v>0</v>
      </c>
      <c r="G61" s="193"/>
      <c r="H61" s="194"/>
      <c r="I61" s="343">
        <v>0</v>
      </c>
      <c r="J61" s="195">
        <f t="shared" si="25"/>
        <v>0</v>
      </c>
      <c r="K61" s="195"/>
      <c r="L61" s="196"/>
      <c r="M61" s="347">
        <v>0</v>
      </c>
      <c r="N61" s="197">
        <f t="shared" si="26"/>
        <v>0</v>
      </c>
      <c r="O61" s="197"/>
      <c r="P61" s="198"/>
      <c r="Q61" s="349">
        <v>0</v>
      </c>
      <c r="R61" s="199">
        <f t="shared" si="27"/>
        <v>0</v>
      </c>
      <c r="S61" s="199"/>
      <c r="T61" s="200"/>
      <c r="U61" s="353">
        <v>0</v>
      </c>
      <c r="V61" s="201">
        <f t="shared" si="28"/>
        <v>0</v>
      </c>
      <c r="W61" s="200"/>
      <c r="X61" s="202"/>
      <c r="Y61" s="356">
        <v>0</v>
      </c>
      <c r="Z61" s="203">
        <f t="shared" si="29"/>
        <v>0</v>
      </c>
      <c r="AA61" s="203"/>
      <c r="AB61" s="204"/>
      <c r="AC61" s="360">
        <v>0</v>
      </c>
      <c r="AD61" s="205">
        <f t="shared" si="30"/>
        <v>0</v>
      </c>
      <c r="AE61" s="205"/>
      <c r="AF61" s="206"/>
      <c r="AG61" s="362">
        <v>0</v>
      </c>
      <c r="AH61" s="207">
        <f t="shared" si="31"/>
        <v>0</v>
      </c>
      <c r="AI61" s="207"/>
    </row>
    <row r="62" spans="1:35" x14ac:dyDescent="0.2">
      <c r="A62" s="245" t="s">
        <v>31</v>
      </c>
      <c r="B62" s="240">
        <v>35</v>
      </c>
      <c r="C62" s="245" t="s">
        <v>60</v>
      </c>
      <c r="D62" s="174"/>
      <c r="E62" s="339">
        <v>0</v>
      </c>
      <c r="F62" s="174">
        <f t="shared" si="24"/>
        <v>0</v>
      </c>
      <c r="G62" s="174"/>
      <c r="H62" s="178"/>
      <c r="I62" s="363">
        <v>0</v>
      </c>
      <c r="J62" s="179">
        <f t="shared" si="25"/>
        <v>0</v>
      </c>
      <c r="K62" s="179"/>
      <c r="L62" s="180"/>
      <c r="M62" s="346">
        <v>0</v>
      </c>
      <c r="N62" s="181">
        <f t="shared" si="26"/>
        <v>0</v>
      </c>
      <c r="O62" s="181"/>
      <c r="P62" s="182"/>
      <c r="Q62" s="348">
        <v>0</v>
      </c>
      <c r="R62" s="183">
        <f t="shared" si="27"/>
        <v>0</v>
      </c>
      <c r="S62" s="183"/>
      <c r="T62" s="184"/>
      <c r="U62" s="352">
        <v>0</v>
      </c>
      <c r="V62" s="185">
        <f t="shared" si="28"/>
        <v>0</v>
      </c>
      <c r="W62" s="184"/>
      <c r="X62" s="186"/>
      <c r="Y62" s="355">
        <v>0</v>
      </c>
      <c r="Z62" s="187">
        <f t="shared" si="29"/>
        <v>0</v>
      </c>
      <c r="AA62" s="187"/>
      <c r="AB62" s="188"/>
      <c r="AC62" s="359">
        <v>0</v>
      </c>
      <c r="AD62" s="189">
        <f t="shared" si="30"/>
        <v>0</v>
      </c>
      <c r="AE62" s="189"/>
      <c r="AF62" s="190"/>
      <c r="AG62" s="361">
        <v>0</v>
      </c>
      <c r="AH62" s="191">
        <f t="shared" si="31"/>
        <v>0</v>
      </c>
      <c r="AI62" s="191"/>
    </row>
    <row r="63" spans="1:35" x14ac:dyDescent="0.2">
      <c r="A63" s="239" t="s">
        <v>29</v>
      </c>
      <c r="B63" s="240">
        <v>11</v>
      </c>
      <c r="C63" s="245" t="s">
        <v>60</v>
      </c>
      <c r="D63" s="193"/>
      <c r="E63" s="340">
        <v>0</v>
      </c>
      <c r="F63" s="193">
        <f t="shared" si="24"/>
        <v>0</v>
      </c>
      <c r="G63" s="193"/>
      <c r="H63" s="194"/>
      <c r="I63" s="343">
        <v>0</v>
      </c>
      <c r="J63" s="195">
        <f t="shared" si="25"/>
        <v>0</v>
      </c>
      <c r="K63" s="195"/>
      <c r="L63" s="196"/>
      <c r="M63" s="347">
        <v>0</v>
      </c>
      <c r="N63" s="197">
        <f t="shared" si="26"/>
        <v>0</v>
      </c>
      <c r="O63" s="197"/>
      <c r="P63" s="198"/>
      <c r="Q63" s="349">
        <v>0</v>
      </c>
      <c r="R63" s="199">
        <f t="shared" si="27"/>
        <v>0</v>
      </c>
      <c r="S63" s="199"/>
      <c r="T63" s="200"/>
      <c r="U63" s="353">
        <v>0</v>
      </c>
      <c r="V63" s="201">
        <f t="shared" si="28"/>
        <v>0</v>
      </c>
      <c r="W63" s="200"/>
      <c r="X63" s="202"/>
      <c r="Y63" s="356">
        <v>0</v>
      </c>
      <c r="Z63" s="203">
        <f t="shared" si="29"/>
        <v>0</v>
      </c>
      <c r="AA63" s="203"/>
      <c r="AB63" s="204"/>
      <c r="AC63" s="360">
        <v>0</v>
      </c>
      <c r="AD63" s="205">
        <f t="shared" si="30"/>
        <v>0</v>
      </c>
      <c r="AE63" s="205"/>
      <c r="AF63" s="206"/>
      <c r="AG63" s="362">
        <v>0</v>
      </c>
      <c r="AH63" s="207">
        <f t="shared" si="31"/>
        <v>0</v>
      </c>
      <c r="AI63" s="207"/>
    </row>
    <row r="64" spans="1:35" x14ac:dyDescent="0.2">
      <c r="A64" s="245" t="s">
        <v>84</v>
      </c>
      <c r="B64" s="240">
        <v>8</v>
      </c>
      <c r="C64" s="239"/>
      <c r="D64" s="174"/>
      <c r="E64" s="339">
        <v>0</v>
      </c>
      <c r="F64" s="174">
        <f t="shared" si="24"/>
        <v>0</v>
      </c>
      <c r="G64" s="174"/>
      <c r="H64" s="178"/>
      <c r="I64" s="363">
        <v>0</v>
      </c>
      <c r="J64" s="179">
        <f t="shared" si="25"/>
        <v>0</v>
      </c>
      <c r="K64" s="179"/>
      <c r="L64" s="180"/>
      <c r="M64" s="346">
        <v>0</v>
      </c>
      <c r="N64" s="181">
        <f t="shared" si="26"/>
        <v>0</v>
      </c>
      <c r="O64" s="181"/>
      <c r="P64" s="182"/>
      <c r="Q64" s="348">
        <v>0</v>
      </c>
      <c r="R64" s="183">
        <f t="shared" si="27"/>
        <v>0</v>
      </c>
      <c r="S64" s="183"/>
      <c r="T64" s="184"/>
      <c r="U64" s="352">
        <v>0</v>
      </c>
      <c r="V64" s="185">
        <f t="shared" si="28"/>
        <v>0</v>
      </c>
      <c r="W64" s="184"/>
      <c r="X64" s="186"/>
      <c r="Y64" s="355">
        <v>0</v>
      </c>
      <c r="Z64" s="187">
        <f t="shared" si="29"/>
        <v>0</v>
      </c>
      <c r="AA64" s="187"/>
      <c r="AB64" s="188"/>
      <c r="AC64" s="359">
        <v>0</v>
      </c>
      <c r="AD64" s="189">
        <f t="shared" si="30"/>
        <v>0</v>
      </c>
      <c r="AE64" s="189"/>
      <c r="AF64" s="190"/>
      <c r="AG64" s="361">
        <v>0</v>
      </c>
      <c r="AH64" s="191">
        <f t="shared" si="31"/>
        <v>0</v>
      </c>
      <c r="AI64" s="191"/>
    </row>
    <row r="65" spans="1:35" x14ac:dyDescent="0.2">
      <c r="A65" s="245" t="s">
        <v>98</v>
      </c>
      <c r="B65" s="240">
        <v>2</v>
      </c>
      <c r="C65" s="245" t="s">
        <v>100</v>
      </c>
      <c r="D65" s="193"/>
      <c r="E65" s="340">
        <v>0</v>
      </c>
      <c r="F65" s="193">
        <f t="shared" si="24"/>
        <v>0</v>
      </c>
      <c r="G65" s="193"/>
      <c r="H65" s="194"/>
      <c r="I65" s="343">
        <v>0</v>
      </c>
      <c r="J65" s="195">
        <f t="shared" si="25"/>
        <v>0</v>
      </c>
      <c r="K65" s="195"/>
      <c r="L65" s="196"/>
      <c r="M65" s="347">
        <v>0</v>
      </c>
      <c r="N65" s="197">
        <f t="shared" si="26"/>
        <v>0</v>
      </c>
      <c r="O65" s="197"/>
      <c r="P65" s="198"/>
      <c r="Q65" s="349">
        <v>0</v>
      </c>
      <c r="R65" s="199">
        <f t="shared" si="27"/>
        <v>0</v>
      </c>
      <c r="S65" s="199"/>
      <c r="T65" s="200"/>
      <c r="U65" s="353">
        <v>0</v>
      </c>
      <c r="V65" s="201">
        <f t="shared" si="28"/>
        <v>0</v>
      </c>
      <c r="W65" s="200"/>
      <c r="X65" s="202"/>
      <c r="Y65" s="356">
        <v>0</v>
      </c>
      <c r="Z65" s="203">
        <f t="shared" si="29"/>
        <v>0</v>
      </c>
      <c r="AA65" s="203"/>
      <c r="AB65" s="204"/>
      <c r="AC65" s="360">
        <v>0</v>
      </c>
      <c r="AD65" s="205">
        <f t="shared" si="30"/>
        <v>0</v>
      </c>
      <c r="AE65" s="205"/>
      <c r="AF65" s="206"/>
      <c r="AG65" s="362">
        <v>0</v>
      </c>
      <c r="AH65" s="207">
        <f t="shared" si="31"/>
        <v>0</v>
      </c>
      <c r="AI65" s="207"/>
    </row>
    <row r="66" spans="1:35" x14ac:dyDescent="0.2">
      <c r="A66" s="245" t="s">
        <v>99</v>
      </c>
      <c r="B66" s="240">
        <v>9</v>
      </c>
      <c r="C66" s="245"/>
      <c r="D66" s="174"/>
      <c r="E66" s="339">
        <v>0</v>
      </c>
      <c r="F66" s="174">
        <f t="shared" si="24"/>
        <v>0</v>
      </c>
      <c r="G66" s="174"/>
      <c r="H66" s="178"/>
      <c r="I66" s="363">
        <v>0</v>
      </c>
      <c r="J66" s="179">
        <f t="shared" si="25"/>
        <v>0</v>
      </c>
      <c r="K66" s="179"/>
      <c r="L66" s="180"/>
      <c r="M66" s="346">
        <v>0</v>
      </c>
      <c r="N66" s="181">
        <f t="shared" si="26"/>
        <v>0</v>
      </c>
      <c r="O66" s="181"/>
      <c r="P66" s="182"/>
      <c r="Q66" s="348">
        <v>0</v>
      </c>
      <c r="R66" s="183">
        <f t="shared" si="27"/>
        <v>0</v>
      </c>
      <c r="S66" s="183"/>
      <c r="T66" s="184"/>
      <c r="U66" s="352">
        <v>0</v>
      </c>
      <c r="V66" s="185">
        <f t="shared" si="28"/>
        <v>0</v>
      </c>
      <c r="W66" s="184"/>
      <c r="X66" s="186"/>
      <c r="Y66" s="355">
        <v>0</v>
      </c>
      <c r="Z66" s="187">
        <f t="shared" si="29"/>
        <v>0</v>
      </c>
      <c r="AA66" s="187"/>
      <c r="AB66" s="188"/>
      <c r="AC66" s="359">
        <v>0</v>
      </c>
      <c r="AD66" s="189">
        <f t="shared" si="30"/>
        <v>0</v>
      </c>
      <c r="AE66" s="189"/>
      <c r="AF66" s="190"/>
      <c r="AG66" s="361">
        <v>0</v>
      </c>
      <c r="AH66" s="191">
        <f t="shared" si="31"/>
        <v>0</v>
      </c>
      <c r="AI66" s="191"/>
    </row>
    <row r="67" spans="1:35" x14ac:dyDescent="0.2">
      <c r="A67" s="245" t="s">
        <v>101</v>
      </c>
      <c r="B67" s="240">
        <v>2</v>
      </c>
      <c r="C67" s="245" t="s">
        <v>100</v>
      </c>
      <c r="D67" s="193"/>
      <c r="E67" s="340">
        <v>0</v>
      </c>
      <c r="F67" s="193">
        <f t="shared" si="24"/>
        <v>0</v>
      </c>
      <c r="G67" s="193"/>
      <c r="H67" s="194"/>
      <c r="I67" s="343">
        <v>0</v>
      </c>
      <c r="J67" s="195">
        <f t="shared" si="25"/>
        <v>0</v>
      </c>
      <c r="K67" s="195"/>
      <c r="L67" s="196"/>
      <c r="M67" s="347">
        <v>0</v>
      </c>
      <c r="N67" s="197">
        <f t="shared" si="26"/>
        <v>0</v>
      </c>
      <c r="O67" s="197"/>
      <c r="P67" s="198"/>
      <c r="Q67" s="349">
        <v>0</v>
      </c>
      <c r="R67" s="199">
        <f t="shared" si="27"/>
        <v>0</v>
      </c>
      <c r="S67" s="199"/>
      <c r="T67" s="200"/>
      <c r="U67" s="353">
        <v>0</v>
      </c>
      <c r="V67" s="201">
        <f t="shared" si="28"/>
        <v>0</v>
      </c>
      <c r="W67" s="200"/>
      <c r="X67" s="202"/>
      <c r="Y67" s="356">
        <v>0</v>
      </c>
      <c r="Z67" s="203">
        <f t="shared" si="29"/>
        <v>0</v>
      </c>
      <c r="AA67" s="203"/>
      <c r="AB67" s="204"/>
      <c r="AC67" s="360">
        <v>0</v>
      </c>
      <c r="AD67" s="205">
        <f t="shared" si="30"/>
        <v>0</v>
      </c>
      <c r="AE67" s="205"/>
      <c r="AF67" s="206"/>
      <c r="AG67" s="362">
        <v>0</v>
      </c>
      <c r="AH67" s="207">
        <f t="shared" si="31"/>
        <v>0</v>
      </c>
      <c r="AI67" s="207"/>
    </row>
    <row r="68" spans="1:35" x14ac:dyDescent="0.2">
      <c r="A68" s="239"/>
      <c r="B68" s="240"/>
      <c r="C68" s="239"/>
      <c r="D68" s="226"/>
      <c r="E68" s="227"/>
      <c r="F68" s="226">
        <f>SUM(F48:F67)</f>
        <v>0</v>
      </c>
      <c r="G68" s="226"/>
      <c r="H68" s="210"/>
      <c r="I68" s="228"/>
      <c r="J68" s="211">
        <f>SUM(J48:J67)</f>
        <v>0</v>
      </c>
      <c r="K68" s="211"/>
      <c r="L68" s="212"/>
      <c r="M68" s="229"/>
      <c r="N68" s="213">
        <f>SUM(N48:N67)</f>
        <v>0</v>
      </c>
      <c r="O68" s="213"/>
      <c r="P68" s="214"/>
      <c r="Q68" s="230"/>
      <c r="R68" s="215">
        <f>SUM(R48:R67)</f>
        <v>0</v>
      </c>
      <c r="S68" s="215"/>
      <c r="T68" s="235"/>
      <c r="U68" s="236"/>
      <c r="V68" s="236">
        <f>SUM(V48:V67)</f>
        <v>0</v>
      </c>
      <c r="W68" s="235"/>
      <c r="X68" s="218"/>
      <c r="Y68" s="232"/>
      <c r="Z68" s="219">
        <f>SUM(Z48:Z67)</f>
        <v>0</v>
      </c>
      <c r="AA68" s="219"/>
      <c r="AB68" s="220"/>
      <c r="AC68" s="233"/>
      <c r="AD68" s="221">
        <f>SUM(AD48:AD67)</f>
        <v>0</v>
      </c>
      <c r="AE68" s="221"/>
      <c r="AF68" s="378"/>
      <c r="AG68" s="378"/>
      <c r="AH68" s="378">
        <f>SUM(AH48:AH67)</f>
        <v>0</v>
      </c>
      <c r="AI68" s="378"/>
    </row>
    <row r="69" spans="1:35" x14ac:dyDescent="0.2">
      <c r="A69" s="393" t="s">
        <v>38</v>
      </c>
      <c r="B69" s="393"/>
      <c r="C69" s="393"/>
      <c r="D69" s="224"/>
      <c r="E69" s="224"/>
      <c r="F69" s="224"/>
      <c r="G69" s="224"/>
      <c r="H69" s="223"/>
      <c r="I69" s="224"/>
      <c r="J69" s="224"/>
      <c r="K69" s="224"/>
      <c r="L69" s="223"/>
      <c r="M69" s="224"/>
      <c r="N69" s="224"/>
      <c r="O69" s="224"/>
      <c r="P69" s="223"/>
      <c r="Q69" s="224"/>
      <c r="R69" s="224"/>
      <c r="S69" s="224"/>
      <c r="T69" s="223"/>
      <c r="U69" s="224"/>
      <c r="V69" s="224"/>
      <c r="W69" s="225"/>
      <c r="X69" s="223"/>
      <c r="Y69" s="224"/>
      <c r="Z69" s="224"/>
      <c r="AA69" s="224"/>
      <c r="AB69" s="223"/>
      <c r="AC69" s="224"/>
      <c r="AD69" s="224"/>
      <c r="AE69" s="224"/>
      <c r="AF69" s="223"/>
      <c r="AG69" s="224"/>
      <c r="AH69" s="224"/>
      <c r="AI69" s="224"/>
    </row>
    <row r="70" spans="1:35" x14ac:dyDescent="0.2">
      <c r="A70" s="285" t="s">
        <v>96</v>
      </c>
      <c r="B70" s="286">
        <v>27</v>
      </c>
      <c r="C70" s="287" t="s">
        <v>97</v>
      </c>
      <c r="D70" s="177"/>
      <c r="E70" s="339">
        <v>0</v>
      </c>
      <c r="F70" s="174">
        <f t="shared" ref="F70:F101" si="32">B70*E70</f>
        <v>0</v>
      </c>
      <c r="G70" s="174"/>
      <c r="H70" s="178"/>
      <c r="I70" s="363">
        <v>0</v>
      </c>
      <c r="J70" s="179">
        <f t="shared" ref="J70:J101" si="33">B70*I70</f>
        <v>0</v>
      </c>
      <c r="K70" s="179"/>
      <c r="L70" s="180"/>
      <c r="M70" s="346">
        <v>0</v>
      </c>
      <c r="N70" s="181">
        <f t="shared" ref="N70:N101" si="34">B70*M70</f>
        <v>0</v>
      </c>
      <c r="O70" s="181"/>
      <c r="P70" s="182"/>
      <c r="Q70" s="348">
        <v>0</v>
      </c>
      <c r="R70" s="183">
        <f t="shared" ref="R70:R101" si="35">B70*Q70</f>
        <v>0</v>
      </c>
      <c r="S70" s="183"/>
      <c r="T70" s="184"/>
      <c r="U70" s="352">
        <v>0</v>
      </c>
      <c r="V70" s="185">
        <f t="shared" ref="V70:V101" si="36">B70*U70</f>
        <v>0</v>
      </c>
      <c r="W70" s="184"/>
      <c r="X70" s="186"/>
      <c r="Y70" s="355">
        <v>0</v>
      </c>
      <c r="Z70" s="187">
        <f t="shared" ref="Z70:Z101" si="37">R70*Y70</f>
        <v>0</v>
      </c>
      <c r="AA70" s="187"/>
      <c r="AB70" s="188"/>
      <c r="AC70" s="359">
        <v>0</v>
      </c>
      <c r="AD70" s="189">
        <f>W70*AC70</f>
        <v>0</v>
      </c>
      <c r="AE70" s="189"/>
      <c r="AF70" s="190"/>
      <c r="AG70" s="361">
        <v>0</v>
      </c>
      <c r="AH70" s="191">
        <f>AA70*AG70</f>
        <v>0</v>
      </c>
      <c r="AI70" s="191"/>
    </row>
    <row r="71" spans="1:35" s="132" customFormat="1" x14ac:dyDescent="0.2">
      <c r="A71" s="285" t="s">
        <v>239</v>
      </c>
      <c r="B71" s="286">
        <v>20</v>
      </c>
      <c r="C71" s="287" t="s">
        <v>97</v>
      </c>
      <c r="D71" s="192"/>
      <c r="E71" s="340">
        <v>0</v>
      </c>
      <c r="F71" s="193">
        <f t="shared" si="32"/>
        <v>0</v>
      </c>
      <c r="G71" s="193"/>
      <c r="H71" s="194"/>
      <c r="I71" s="343">
        <v>0</v>
      </c>
      <c r="J71" s="195">
        <f t="shared" si="33"/>
        <v>0</v>
      </c>
      <c r="K71" s="195"/>
      <c r="L71" s="196"/>
      <c r="M71" s="347">
        <v>0</v>
      </c>
      <c r="N71" s="197">
        <f t="shared" si="34"/>
        <v>0</v>
      </c>
      <c r="O71" s="197"/>
      <c r="P71" s="198"/>
      <c r="Q71" s="349">
        <v>0</v>
      </c>
      <c r="R71" s="199">
        <f t="shared" si="35"/>
        <v>0</v>
      </c>
      <c r="S71" s="199"/>
      <c r="T71" s="200"/>
      <c r="U71" s="353">
        <v>0</v>
      </c>
      <c r="V71" s="201">
        <f t="shared" si="36"/>
        <v>0</v>
      </c>
      <c r="W71" s="200"/>
      <c r="X71" s="202"/>
      <c r="Y71" s="356">
        <v>0</v>
      </c>
      <c r="Z71" s="203">
        <f t="shared" si="37"/>
        <v>0</v>
      </c>
      <c r="AA71" s="203"/>
      <c r="AB71" s="204"/>
      <c r="AC71" s="360">
        <v>0</v>
      </c>
      <c r="AD71" s="205">
        <f t="shared" ref="AD71:AD101" si="38">W71*AC71</f>
        <v>0</v>
      </c>
      <c r="AE71" s="205"/>
      <c r="AF71" s="206"/>
      <c r="AG71" s="362">
        <v>0</v>
      </c>
      <c r="AH71" s="207">
        <f t="shared" ref="AH71:AH101" si="39">AA71*AG71</f>
        <v>0</v>
      </c>
      <c r="AI71" s="207"/>
    </row>
    <row r="72" spans="1:35" x14ac:dyDescent="0.2">
      <c r="A72" s="287" t="s">
        <v>90</v>
      </c>
      <c r="B72" s="286">
        <v>22</v>
      </c>
      <c r="C72" s="245" t="s">
        <v>54</v>
      </c>
      <c r="D72" s="177"/>
      <c r="E72" s="339">
        <v>0</v>
      </c>
      <c r="F72" s="174">
        <f t="shared" si="32"/>
        <v>0</v>
      </c>
      <c r="G72" s="174"/>
      <c r="H72" s="178"/>
      <c r="I72" s="363">
        <v>0</v>
      </c>
      <c r="J72" s="179">
        <f t="shared" si="33"/>
        <v>0</v>
      </c>
      <c r="K72" s="179"/>
      <c r="L72" s="180"/>
      <c r="M72" s="346">
        <v>0</v>
      </c>
      <c r="N72" s="181">
        <f t="shared" si="34"/>
        <v>0</v>
      </c>
      <c r="O72" s="181"/>
      <c r="P72" s="182"/>
      <c r="Q72" s="348">
        <v>0</v>
      </c>
      <c r="R72" s="183">
        <f t="shared" si="35"/>
        <v>0</v>
      </c>
      <c r="S72" s="183"/>
      <c r="T72" s="184"/>
      <c r="U72" s="352">
        <v>0</v>
      </c>
      <c r="V72" s="185">
        <f t="shared" si="36"/>
        <v>0</v>
      </c>
      <c r="W72" s="184"/>
      <c r="X72" s="186"/>
      <c r="Y72" s="355">
        <v>0</v>
      </c>
      <c r="Z72" s="187">
        <f t="shared" si="37"/>
        <v>0</v>
      </c>
      <c r="AA72" s="187"/>
      <c r="AB72" s="188"/>
      <c r="AC72" s="359">
        <v>0</v>
      </c>
      <c r="AD72" s="189">
        <f t="shared" si="38"/>
        <v>0</v>
      </c>
      <c r="AE72" s="189"/>
      <c r="AF72" s="190"/>
      <c r="AG72" s="361">
        <v>0</v>
      </c>
      <c r="AH72" s="191">
        <f t="shared" si="39"/>
        <v>0</v>
      </c>
      <c r="AI72" s="191"/>
    </row>
    <row r="73" spans="1:35" s="3" customFormat="1" x14ac:dyDescent="0.2">
      <c r="A73" s="287" t="s">
        <v>91</v>
      </c>
      <c r="B73" s="286">
        <v>18</v>
      </c>
      <c r="C73" s="245" t="s">
        <v>54</v>
      </c>
      <c r="D73" s="192"/>
      <c r="E73" s="340">
        <v>0</v>
      </c>
      <c r="F73" s="193">
        <f t="shared" si="32"/>
        <v>0</v>
      </c>
      <c r="G73" s="193"/>
      <c r="H73" s="194"/>
      <c r="I73" s="343">
        <v>0</v>
      </c>
      <c r="J73" s="195">
        <f t="shared" si="33"/>
        <v>0</v>
      </c>
      <c r="K73" s="195"/>
      <c r="L73" s="196"/>
      <c r="M73" s="347">
        <v>0</v>
      </c>
      <c r="N73" s="197">
        <f t="shared" si="34"/>
        <v>0</v>
      </c>
      <c r="O73" s="197"/>
      <c r="P73" s="198"/>
      <c r="Q73" s="349">
        <v>0</v>
      </c>
      <c r="R73" s="199">
        <f t="shared" si="35"/>
        <v>0</v>
      </c>
      <c r="S73" s="199"/>
      <c r="T73" s="200"/>
      <c r="U73" s="353">
        <v>0</v>
      </c>
      <c r="V73" s="201">
        <f t="shared" si="36"/>
        <v>0</v>
      </c>
      <c r="W73" s="200"/>
      <c r="X73" s="202"/>
      <c r="Y73" s="356">
        <v>0</v>
      </c>
      <c r="Z73" s="203">
        <f t="shared" si="37"/>
        <v>0</v>
      </c>
      <c r="AA73" s="203"/>
      <c r="AB73" s="204"/>
      <c r="AC73" s="360">
        <v>0</v>
      </c>
      <c r="AD73" s="205">
        <f t="shared" si="38"/>
        <v>0</v>
      </c>
      <c r="AE73" s="205"/>
      <c r="AF73" s="206"/>
      <c r="AG73" s="362">
        <v>0</v>
      </c>
      <c r="AH73" s="207">
        <f t="shared" si="39"/>
        <v>0</v>
      </c>
      <c r="AI73" s="207"/>
    </row>
    <row r="74" spans="1:35" s="3" customFormat="1" x14ac:dyDescent="0.2">
      <c r="A74" s="287" t="s">
        <v>240</v>
      </c>
      <c r="B74" s="286">
        <v>8</v>
      </c>
      <c r="C74" s="245" t="s">
        <v>92</v>
      </c>
      <c r="D74" s="177"/>
      <c r="E74" s="339">
        <v>0</v>
      </c>
      <c r="F74" s="174">
        <f t="shared" si="32"/>
        <v>0</v>
      </c>
      <c r="G74" s="174"/>
      <c r="H74" s="178"/>
      <c r="I74" s="363">
        <v>0</v>
      </c>
      <c r="J74" s="179">
        <f t="shared" si="33"/>
        <v>0</v>
      </c>
      <c r="K74" s="179"/>
      <c r="L74" s="180"/>
      <c r="M74" s="346">
        <v>0</v>
      </c>
      <c r="N74" s="181">
        <f t="shared" si="34"/>
        <v>0</v>
      </c>
      <c r="O74" s="181"/>
      <c r="P74" s="182"/>
      <c r="Q74" s="348">
        <v>0</v>
      </c>
      <c r="R74" s="183">
        <f t="shared" si="35"/>
        <v>0</v>
      </c>
      <c r="S74" s="183"/>
      <c r="T74" s="184"/>
      <c r="U74" s="352">
        <v>0</v>
      </c>
      <c r="V74" s="185">
        <f t="shared" si="36"/>
        <v>0</v>
      </c>
      <c r="W74" s="184"/>
      <c r="X74" s="186"/>
      <c r="Y74" s="355">
        <v>0</v>
      </c>
      <c r="Z74" s="187">
        <f t="shared" si="37"/>
        <v>0</v>
      </c>
      <c r="AA74" s="187"/>
      <c r="AB74" s="188"/>
      <c r="AC74" s="359">
        <v>0</v>
      </c>
      <c r="AD74" s="189">
        <f t="shared" si="38"/>
        <v>0</v>
      </c>
      <c r="AE74" s="189"/>
      <c r="AF74" s="190"/>
      <c r="AG74" s="361">
        <v>0</v>
      </c>
      <c r="AH74" s="191">
        <f t="shared" si="39"/>
        <v>0</v>
      </c>
      <c r="AI74" s="191"/>
    </row>
    <row r="75" spans="1:35" s="3" customFormat="1" x14ac:dyDescent="0.2">
      <c r="A75" s="287" t="s">
        <v>244</v>
      </c>
      <c r="B75" s="286">
        <v>8</v>
      </c>
      <c r="C75" s="245" t="s">
        <v>92</v>
      </c>
      <c r="D75" s="192"/>
      <c r="E75" s="340">
        <v>0</v>
      </c>
      <c r="F75" s="193">
        <f t="shared" si="32"/>
        <v>0</v>
      </c>
      <c r="G75" s="193"/>
      <c r="H75" s="194"/>
      <c r="I75" s="343">
        <v>0</v>
      </c>
      <c r="J75" s="195">
        <f t="shared" si="33"/>
        <v>0</v>
      </c>
      <c r="K75" s="195"/>
      <c r="L75" s="196"/>
      <c r="M75" s="347">
        <v>0</v>
      </c>
      <c r="N75" s="197">
        <f t="shared" si="34"/>
        <v>0</v>
      </c>
      <c r="O75" s="197"/>
      <c r="P75" s="198"/>
      <c r="Q75" s="349">
        <v>0</v>
      </c>
      <c r="R75" s="199">
        <f t="shared" si="35"/>
        <v>0</v>
      </c>
      <c r="S75" s="199"/>
      <c r="T75" s="200"/>
      <c r="U75" s="353">
        <v>0</v>
      </c>
      <c r="V75" s="201">
        <f t="shared" si="36"/>
        <v>0</v>
      </c>
      <c r="W75" s="200"/>
      <c r="X75" s="202"/>
      <c r="Y75" s="356">
        <v>0</v>
      </c>
      <c r="Z75" s="203">
        <f t="shared" si="37"/>
        <v>0</v>
      </c>
      <c r="AA75" s="203"/>
      <c r="AB75" s="204"/>
      <c r="AC75" s="360">
        <v>0</v>
      </c>
      <c r="AD75" s="205">
        <f t="shared" si="38"/>
        <v>0</v>
      </c>
      <c r="AE75" s="205"/>
      <c r="AF75" s="206"/>
      <c r="AG75" s="362">
        <v>0</v>
      </c>
      <c r="AH75" s="207">
        <f t="shared" si="39"/>
        <v>0</v>
      </c>
      <c r="AI75" s="207"/>
    </row>
    <row r="76" spans="1:35" s="3" customFormat="1" x14ac:dyDescent="0.2">
      <c r="A76" s="239" t="s">
        <v>3</v>
      </c>
      <c r="B76" s="240">
        <v>35</v>
      </c>
      <c r="C76" s="245" t="s">
        <v>54</v>
      </c>
      <c r="D76" s="177"/>
      <c r="E76" s="339">
        <v>0</v>
      </c>
      <c r="F76" s="174">
        <f t="shared" si="32"/>
        <v>0</v>
      </c>
      <c r="G76" s="174"/>
      <c r="H76" s="178"/>
      <c r="I76" s="363">
        <v>0</v>
      </c>
      <c r="J76" s="179">
        <f t="shared" si="33"/>
        <v>0</v>
      </c>
      <c r="K76" s="179"/>
      <c r="L76" s="180"/>
      <c r="M76" s="346">
        <v>0</v>
      </c>
      <c r="N76" s="181">
        <f t="shared" si="34"/>
        <v>0</v>
      </c>
      <c r="O76" s="181"/>
      <c r="P76" s="182"/>
      <c r="Q76" s="348">
        <v>0</v>
      </c>
      <c r="R76" s="183">
        <f t="shared" si="35"/>
        <v>0</v>
      </c>
      <c r="S76" s="183"/>
      <c r="T76" s="184"/>
      <c r="U76" s="352">
        <v>0</v>
      </c>
      <c r="V76" s="185">
        <f t="shared" si="36"/>
        <v>0</v>
      </c>
      <c r="W76" s="184"/>
      <c r="X76" s="186"/>
      <c r="Y76" s="355">
        <v>0</v>
      </c>
      <c r="Z76" s="187">
        <f t="shared" si="37"/>
        <v>0</v>
      </c>
      <c r="AA76" s="187"/>
      <c r="AB76" s="188"/>
      <c r="AC76" s="359">
        <v>0</v>
      </c>
      <c r="AD76" s="189">
        <f t="shared" si="38"/>
        <v>0</v>
      </c>
      <c r="AE76" s="189"/>
      <c r="AF76" s="190"/>
      <c r="AG76" s="361">
        <v>0</v>
      </c>
      <c r="AH76" s="191">
        <f t="shared" si="39"/>
        <v>0</v>
      </c>
      <c r="AI76" s="191"/>
    </row>
    <row r="77" spans="1:35" s="3" customFormat="1" x14ac:dyDescent="0.2">
      <c r="A77" s="239" t="s">
        <v>77</v>
      </c>
      <c r="B77" s="240">
        <v>5</v>
      </c>
      <c r="C77" s="245" t="s">
        <v>78</v>
      </c>
      <c r="D77" s="192"/>
      <c r="E77" s="340">
        <v>0</v>
      </c>
      <c r="F77" s="193">
        <f t="shared" si="32"/>
        <v>0</v>
      </c>
      <c r="G77" s="193"/>
      <c r="H77" s="194"/>
      <c r="I77" s="343">
        <v>0</v>
      </c>
      <c r="J77" s="195">
        <f t="shared" si="33"/>
        <v>0</v>
      </c>
      <c r="K77" s="195"/>
      <c r="L77" s="196"/>
      <c r="M77" s="347">
        <v>0</v>
      </c>
      <c r="N77" s="197">
        <f t="shared" si="34"/>
        <v>0</v>
      </c>
      <c r="O77" s="197"/>
      <c r="P77" s="198"/>
      <c r="Q77" s="349">
        <v>0</v>
      </c>
      <c r="R77" s="199">
        <f t="shared" si="35"/>
        <v>0</v>
      </c>
      <c r="S77" s="199"/>
      <c r="T77" s="200"/>
      <c r="U77" s="353">
        <v>0</v>
      </c>
      <c r="V77" s="201">
        <f t="shared" si="36"/>
        <v>0</v>
      </c>
      <c r="W77" s="200"/>
      <c r="X77" s="202"/>
      <c r="Y77" s="356">
        <v>0</v>
      </c>
      <c r="Z77" s="203">
        <f t="shared" si="37"/>
        <v>0</v>
      </c>
      <c r="AA77" s="203"/>
      <c r="AB77" s="204"/>
      <c r="AC77" s="360">
        <v>0</v>
      </c>
      <c r="AD77" s="205">
        <f t="shared" si="38"/>
        <v>0</v>
      </c>
      <c r="AE77" s="205"/>
      <c r="AF77" s="206"/>
      <c r="AG77" s="362">
        <v>0</v>
      </c>
      <c r="AH77" s="207">
        <f t="shared" si="39"/>
        <v>0</v>
      </c>
      <c r="AI77" s="207"/>
    </row>
    <row r="78" spans="1:35" s="3" customFormat="1" x14ac:dyDescent="0.2">
      <c r="A78" s="245" t="s">
        <v>241</v>
      </c>
      <c r="B78" s="240">
        <v>4</v>
      </c>
      <c r="C78" s="245" t="s">
        <v>47</v>
      </c>
      <c r="D78" s="177"/>
      <c r="E78" s="339">
        <v>0</v>
      </c>
      <c r="F78" s="174">
        <f t="shared" si="32"/>
        <v>0</v>
      </c>
      <c r="G78" s="174"/>
      <c r="H78" s="178"/>
      <c r="I78" s="363">
        <v>0</v>
      </c>
      <c r="J78" s="179">
        <f t="shared" si="33"/>
        <v>0</v>
      </c>
      <c r="K78" s="179"/>
      <c r="L78" s="180"/>
      <c r="M78" s="346">
        <v>0</v>
      </c>
      <c r="N78" s="181">
        <f t="shared" si="34"/>
        <v>0</v>
      </c>
      <c r="O78" s="181"/>
      <c r="P78" s="182"/>
      <c r="Q78" s="348">
        <v>0</v>
      </c>
      <c r="R78" s="183">
        <f t="shared" si="35"/>
        <v>0</v>
      </c>
      <c r="S78" s="183"/>
      <c r="T78" s="184"/>
      <c r="U78" s="352">
        <v>0</v>
      </c>
      <c r="V78" s="185">
        <f t="shared" si="36"/>
        <v>0</v>
      </c>
      <c r="W78" s="184"/>
      <c r="X78" s="186"/>
      <c r="Y78" s="355">
        <v>0</v>
      </c>
      <c r="Z78" s="187">
        <f t="shared" si="37"/>
        <v>0</v>
      </c>
      <c r="AA78" s="187"/>
      <c r="AB78" s="188"/>
      <c r="AC78" s="359">
        <v>0</v>
      </c>
      <c r="AD78" s="189">
        <f t="shared" si="38"/>
        <v>0</v>
      </c>
      <c r="AE78" s="189"/>
      <c r="AF78" s="190"/>
      <c r="AG78" s="361">
        <v>0</v>
      </c>
      <c r="AH78" s="191">
        <f t="shared" si="39"/>
        <v>0</v>
      </c>
      <c r="AI78" s="191"/>
    </row>
    <row r="79" spans="1:35" s="3" customFormat="1" x14ac:dyDescent="0.2">
      <c r="A79" s="245" t="s">
        <v>132</v>
      </c>
      <c r="B79" s="240">
        <v>7</v>
      </c>
      <c r="C79" s="245" t="s">
        <v>47</v>
      </c>
      <c r="D79" s="192"/>
      <c r="E79" s="340">
        <v>0</v>
      </c>
      <c r="F79" s="193">
        <f t="shared" si="32"/>
        <v>0</v>
      </c>
      <c r="G79" s="193"/>
      <c r="H79" s="194"/>
      <c r="I79" s="343">
        <v>0</v>
      </c>
      <c r="J79" s="195">
        <f t="shared" si="33"/>
        <v>0</v>
      </c>
      <c r="K79" s="195"/>
      <c r="L79" s="196"/>
      <c r="M79" s="347">
        <v>0</v>
      </c>
      <c r="N79" s="197">
        <f t="shared" si="34"/>
        <v>0</v>
      </c>
      <c r="O79" s="197"/>
      <c r="P79" s="198"/>
      <c r="Q79" s="349">
        <v>0</v>
      </c>
      <c r="R79" s="199">
        <f t="shared" si="35"/>
        <v>0</v>
      </c>
      <c r="S79" s="199"/>
      <c r="T79" s="200"/>
      <c r="U79" s="353">
        <v>0</v>
      </c>
      <c r="V79" s="201">
        <f t="shared" si="36"/>
        <v>0</v>
      </c>
      <c r="W79" s="200"/>
      <c r="X79" s="202"/>
      <c r="Y79" s="356">
        <v>0</v>
      </c>
      <c r="Z79" s="203">
        <f t="shared" si="37"/>
        <v>0</v>
      </c>
      <c r="AA79" s="203"/>
      <c r="AB79" s="204"/>
      <c r="AC79" s="360">
        <v>0</v>
      </c>
      <c r="AD79" s="205">
        <f t="shared" si="38"/>
        <v>0</v>
      </c>
      <c r="AE79" s="205"/>
      <c r="AF79" s="206"/>
      <c r="AG79" s="362">
        <v>0</v>
      </c>
      <c r="AH79" s="207">
        <f t="shared" si="39"/>
        <v>0</v>
      </c>
      <c r="AI79" s="207"/>
    </row>
    <row r="80" spans="1:35" x14ac:dyDescent="0.2">
      <c r="A80" s="245" t="s">
        <v>133</v>
      </c>
      <c r="B80" s="240">
        <v>10</v>
      </c>
      <c r="C80" s="245" t="s">
        <v>47</v>
      </c>
      <c r="D80" s="177"/>
      <c r="E80" s="339">
        <v>0</v>
      </c>
      <c r="F80" s="174">
        <f t="shared" si="32"/>
        <v>0</v>
      </c>
      <c r="G80" s="174"/>
      <c r="H80" s="178"/>
      <c r="I80" s="363">
        <v>0</v>
      </c>
      <c r="J80" s="179">
        <f t="shared" si="33"/>
        <v>0</v>
      </c>
      <c r="K80" s="179"/>
      <c r="L80" s="180"/>
      <c r="M80" s="346">
        <v>0</v>
      </c>
      <c r="N80" s="181">
        <f t="shared" si="34"/>
        <v>0</v>
      </c>
      <c r="O80" s="181"/>
      <c r="P80" s="182"/>
      <c r="Q80" s="348">
        <v>0</v>
      </c>
      <c r="R80" s="183">
        <f t="shared" si="35"/>
        <v>0</v>
      </c>
      <c r="S80" s="183"/>
      <c r="T80" s="184"/>
      <c r="U80" s="352">
        <v>0</v>
      </c>
      <c r="V80" s="185">
        <f t="shared" si="36"/>
        <v>0</v>
      </c>
      <c r="W80" s="184"/>
      <c r="X80" s="186"/>
      <c r="Y80" s="355">
        <v>0</v>
      </c>
      <c r="Z80" s="187">
        <f t="shared" si="37"/>
        <v>0</v>
      </c>
      <c r="AA80" s="187"/>
      <c r="AB80" s="188"/>
      <c r="AC80" s="359">
        <v>0</v>
      </c>
      <c r="AD80" s="189">
        <f t="shared" si="38"/>
        <v>0</v>
      </c>
      <c r="AE80" s="189"/>
      <c r="AF80" s="190"/>
      <c r="AG80" s="361">
        <v>0</v>
      </c>
      <c r="AH80" s="191">
        <f t="shared" si="39"/>
        <v>0</v>
      </c>
      <c r="AI80" s="191"/>
    </row>
    <row r="81" spans="1:35" x14ac:dyDescent="0.2">
      <c r="A81" s="239" t="s">
        <v>5</v>
      </c>
      <c r="B81" s="240">
        <v>3</v>
      </c>
      <c r="C81" s="245" t="s">
        <v>48</v>
      </c>
      <c r="D81" s="192"/>
      <c r="E81" s="340">
        <v>0</v>
      </c>
      <c r="F81" s="193">
        <f t="shared" si="32"/>
        <v>0</v>
      </c>
      <c r="G81" s="193"/>
      <c r="H81" s="194"/>
      <c r="I81" s="343">
        <v>0</v>
      </c>
      <c r="J81" s="195">
        <f t="shared" si="33"/>
        <v>0</v>
      </c>
      <c r="K81" s="195"/>
      <c r="L81" s="196"/>
      <c r="M81" s="347">
        <v>0</v>
      </c>
      <c r="N81" s="197">
        <f t="shared" si="34"/>
        <v>0</v>
      </c>
      <c r="O81" s="197"/>
      <c r="P81" s="198"/>
      <c r="Q81" s="349">
        <v>0</v>
      </c>
      <c r="R81" s="199">
        <f t="shared" si="35"/>
        <v>0</v>
      </c>
      <c r="S81" s="199"/>
      <c r="T81" s="200"/>
      <c r="U81" s="353">
        <v>0</v>
      </c>
      <c r="V81" s="201">
        <f t="shared" si="36"/>
        <v>0</v>
      </c>
      <c r="W81" s="200"/>
      <c r="X81" s="202"/>
      <c r="Y81" s="356">
        <v>0</v>
      </c>
      <c r="Z81" s="203">
        <f t="shared" si="37"/>
        <v>0</v>
      </c>
      <c r="AA81" s="203"/>
      <c r="AB81" s="204"/>
      <c r="AC81" s="360">
        <v>0</v>
      </c>
      <c r="AD81" s="205">
        <f t="shared" si="38"/>
        <v>0</v>
      </c>
      <c r="AE81" s="205"/>
      <c r="AF81" s="206"/>
      <c r="AG81" s="362">
        <v>0</v>
      </c>
      <c r="AH81" s="207">
        <f t="shared" si="39"/>
        <v>0</v>
      </c>
      <c r="AI81" s="207"/>
    </row>
    <row r="82" spans="1:35" x14ac:dyDescent="0.2">
      <c r="A82" s="239" t="s">
        <v>6</v>
      </c>
      <c r="B82" s="240">
        <v>14</v>
      </c>
      <c r="C82" s="245" t="s">
        <v>49</v>
      </c>
      <c r="D82" s="177"/>
      <c r="E82" s="339">
        <v>0</v>
      </c>
      <c r="F82" s="174">
        <f t="shared" si="32"/>
        <v>0</v>
      </c>
      <c r="G82" s="174"/>
      <c r="H82" s="178"/>
      <c r="I82" s="363">
        <v>0</v>
      </c>
      <c r="J82" s="179">
        <f t="shared" si="33"/>
        <v>0</v>
      </c>
      <c r="K82" s="179"/>
      <c r="L82" s="180"/>
      <c r="M82" s="346">
        <v>0</v>
      </c>
      <c r="N82" s="181">
        <f t="shared" si="34"/>
        <v>0</v>
      </c>
      <c r="O82" s="181"/>
      <c r="P82" s="182"/>
      <c r="Q82" s="348">
        <v>0</v>
      </c>
      <c r="R82" s="183">
        <f t="shared" si="35"/>
        <v>0</v>
      </c>
      <c r="S82" s="183"/>
      <c r="T82" s="184"/>
      <c r="U82" s="352">
        <v>0</v>
      </c>
      <c r="V82" s="185">
        <f t="shared" si="36"/>
        <v>0</v>
      </c>
      <c r="W82" s="184"/>
      <c r="X82" s="186"/>
      <c r="Y82" s="355">
        <v>0</v>
      </c>
      <c r="Z82" s="187">
        <f t="shared" si="37"/>
        <v>0</v>
      </c>
      <c r="AA82" s="187"/>
      <c r="AB82" s="188"/>
      <c r="AC82" s="359">
        <v>0</v>
      </c>
      <c r="AD82" s="189">
        <f t="shared" si="38"/>
        <v>0</v>
      </c>
      <c r="AE82" s="189"/>
      <c r="AF82" s="190"/>
      <c r="AG82" s="361">
        <v>0</v>
      </c>
      <c r="AH82" s="191">
        <f t="shared" si="39"/>
        <v>0</v>
      </c>
      <c r="AI82" s="191"/>
    </row>
    <row r="83" spans="1:35" x14ac:dyDescent="0.2">
      <c r="A83" s="239" t="s">
        <v>7</v>
      </c>
      <c r="B83" s="240">
        <v>6</v>
      </c>
      <c r="C83" s="245" t="s">
        <v>50</v>
      </c>
      <c r="D83" s="192"/>
      <c r="E83" s="340">
        <v>0</v>
      </c>
      <c r="F83" s="193">
        <f t="shared" si="32"/>
        <v>0</v>
      </c>
      <c r="G83" s="193"/>
      <c r="H83" s="194"/>
      <c r="I83" s="343">
        <v>0</v>
      </c>
      <c r="J83" s="195">
        <f t="shared" si="33"/>
        <v>0</v>
      </c>
      <c r="K83" s="195"/>
      <c r="L83" s="196"/>
      <c r="M83" s="347">
        <v>0</v>
      </c>
      <c r="N83" s="197">
        <f t="shared" si="34"/>
        <v>0</v>
      </c>
      <c r="O83" s="197"/>
      <c r="P83" s="198"/>
      <c r="Q83" s="349">
        <v>0</v>
      </c>
      <c r="R83" s="199">
        <f t="shared" si="35"/>
        <v>0</v>
      </c>
      <c r="S83" s="199"/>
      <c r="T83" s="200"/>
      <c r="U83" s="353">
        <v>0</v>
      </c>
      <c r="V83" s="201">
        <f t="shared" si="36"/>
        <v>0</v>
      </c>
      <c r="W83" s="200"/>
      <c r="X83" s="202"/>
      <c r="Y83" s="356">
        <v>0</v>
      </c>
      <c r="Z83" s="203">
        <f t="shared" si="37"/>
        <v>0</v>
      </c>
      <c r="AA83" s="203"/>
      <c r="AB83" s="204"/>
      <c r="AC83" s="360">
        <v>0</v>
      </c>
      <c r="AD83" s="205">
        <f t="shared" si="38"/>
        <v>0</v>
      </c>
      <c r="AE83" s="205"/>
      <c r="AF83" s="206"/>
      <c r="AG83" s="362">
        <v>0</v>
      </c>
      <c r="AH83" s="207">
        <f t="shared" si="39"/>
        <v>0</v>
      </c>
      <c r="AI83" s="207"/>
    </row>
    <row r="84" spans="1:35" x14ac:dyDescent="0.2">
      <c r="A84" s="239" t="s">
        <v>13</v>
      </c>
      <c r="B84" s="240">
        <v>15</v>
      </c>
      <c r="C84" s="245" t="s">
        <v>51</v>
      </c>
      <c r="D84" s="177"/>
      <c r="E84" s="339">
        <v>0</v>
      </c>
      <c r="F84" s="174">
        <f t="shared" si="32"/>
        <v>0</v>
      </c>
      <c r="G84" s="174"/>
      <c r="H84" s="178"/>
      <c r="I84" s="363">
        <v>0</v>
      </c>
      <c r="J84" s="179">
        <f t="shared" si="33"/>
        <v>0</v>
      </c>
      <c r="K84" s="179"/>
      <c r="L84" s="180"/>
      <c r="M84" s="346">
        <v>0</v>
      </c>
      <c r="N84" s="181">
        <f t="shared" si="34"/>
        <v>0</v>
      </c>
      <c r="O84" s="181"/>
      <c r="P84" s="182"/>
      <c r="Q84" s="348">
        <v>0</v>
      </c>
      <c r="R84" s="183">
        <f t="shared" si="35"/>
        <v>0</v>
      </c>
      <c r="S84" s="183"/>
      <c r="T84" s="184"/>
      <c r="U84" s="352">
        <v>0</v>
      </c>
      <c r="V84" s="185">
        <f t="shared" si="36"/>
        <v>0</v>
      </c>
      <c r="W84" s="184"/>
      <c r="X84" s="186"/>
      <c r="Y84" s="355">
        <v>0</v>
      </c>
      <c r="Z84" s="187">
        <f t="shared" si="37"/>
        <v>0</v>
      </c>
      <c r="AA84" s="187"/>
      <c r="AB84" s="188"/>
      <c r="AC84" s="359">
        <v>0</v>
      </c>
      <c r="AD84" s="189">
        <f t="shared" si="38"/>
        <v>0</v>
      </c>
      <c r="AE84" s="189"/>
      <c r="AF84" s="190"/>
      <c r="AG84" s="361">
        <v>0</v>
      </c>
      <c r="AH84" s="191">
        <f t="shared" si="39"/>
        <v>0</v>
      </c>
      <c r="AI84" s="191"/>
    </row>
    <row r="85" spans="1:35" x14ac:dyDescent="0.2">
      <c r="A85" s="239" t="s">
        <v>14</v>
      </c>
      <c r="B85" s="240">
        <v>10</v>
      </c>
      <c r="C85" s="245" t="s">
        <v>52</v>
      </c>
      <c r="D85" s="192"/>
      <c r="E85" s="340">
        <v>0</v>
      </c>
      <c r="F85" s="193">
        <f t="shared" si="32"/>
        <v>0</v>
      </c>
      <c r="G85" s="193"/>
      <c r="H85" s="194"/>
      <c r="I85" s="343">
        <v>0</v>
      </c>
      <c r="J85" s="195">
        <f t="shared" si="33"/>
        <v>0</v>
      </c>
      <c r="K85" s="195"/>
      <c r="L85" s="196"/>
      <c r="M85" s="347">
        <v>0</v>
      </c>
      <c r="N85" s="197">
        <f t="shared" si="34"/>
        <v>0</v>
      </c>
      <c r="O85" s="197"/>
      <c r="P85" s="198"/>
      <c r="Q85" s="349">
        <v>0</v>
      </c>
      <c r="R85" s="199">
        <f t="shared" si="35"/>
        <v>0</v>
      </c>
      <c r="S85" s="199"/>
      <c r="T85" s="200"/>
      <c r="U85" s="353">
        <v>0</v>
      </c>
      <c r="V85" s="201">
        <f t="shared" si="36"/>
        <v>0</v>
      </c>
      <c r="W85" s="200"/>
      <c r="X85" s="202"/>
      <c r="Y85" s="356">
        <v>0</v>
      </c>
      <c r="Z85" s="203">
        <f t="shared" si="37"/>
        <v>0</v>
      </c>
      <c r="AA85" s="203"/>
      <c r="AB85" s="204"/>
      <c r="AC85" s="360">
        <v>0</v>
      </c>
      <c r="AD85" s="205">
        <f t="shared" si="38"/>
        <v>0</v>
      </c>
      <c r="AE85" s="205"/>
      <c r="AF85" s="206"/>
      <c r="AG85" s="362">
        <v>0</v>
      </c>
      <c r="AH85" s="207">
        <f t="shared" si="39"/>
        <v>0</v>
      </c>
      <c r="AI85" s="207"/>
    </row>
    <row r="86" spans="1:35" x14ac:dyDescent="0.2">
      <c r="A86" s="239" t="s">
        <v>20</v>
      </c>
      <c r="B86" s="240">
        <v>8</v>
      </c>
      <c r="C86" s="245" t="s">
        <v>52</v>
      </c>
      <c r="D86" s="177"/>
      <c r="E86" s="339">
        <v>0</v>
      </c>
      <c r="F86" s="174">
        <f t="shared" si="32"/>
        <v>0</v>
      </c>
      <c r="G86" s="174"/>
      <c r="H86" s="178"/>
      <c r="I86" s="363">
        <v>0</v>
      </c>
      <c r="J86" s="179">
        <f t="shared" si="33"/>
        <v>0</v>
      </c>
      <c r="K86" s="179"/>
      <c r="L86" s="180"/>
      <c r="M86" s="346">
        <v>0</v>
      </c>
      <c r="N86" s="181">
        <f t="shared" si="34"/>
        <v>0</v>
      </c>
      <c r="O86" s="181"/>
      <c r="P86" s="182"/>
      <c r="Q86" s="348">
        <v>0</v>
      </c>
      <c r="R86" s="183">
        <f t="shared" si="35"/>
        <v>0</v>
      </c>
      <c r="S86" s="183"/>
      <c r="T86" s="184"/>
      <c r="U86" s="352">
        <v>0</v>
      </c>
      <c r="V86" s="185">
        <f t="shared" si="36"/>
        <v>0</v>
      </c>
      <c r="W86" s="184"/>
      <c r="X86" s="186"/>
      <c r="Y86" s="355">
        <v>0</v>
      </c>
      <c r="Z86" s="187">
        <f t="shared" si="37"/>
        <v>0</v>
      </c>
      <c r="AA86" s="187"/>
      <c r="AB86" s="188"/>
      <c r="AC86" s="359">
        <v>0</v>
      </c>
      <c r="AD86" s="189">
        <f t="shared" si="38"/>
        <v>0</v>
      </c>
      <c r="AE86" s="189"/>
      <c r="AF86" s="190"/>
      <c r="AG86" s="361">
        <v>0</v>
      </c>
      <c r="AH86" s="191">
        <f t="shared" si="39"/>
        <v>0</v>
      </c>
      <c r="AI86" s="191"/>
    </row>
    <row r="87" spans="1:35" x14ac:dyDescent="0.2">
      <c r="A87" s="239" t="s">
        <v>21</v>
      </c>
      <c r="B87" s="240">
        <v>8</v>
      </c>
      <c r="C87" s="245" t="s">
        <v>53</v>
      </c>
      <c r="D87" s="192"/>
      <c r="E87" s="340">
        <v>0</v>
      </c>
      <c r="F87" s="193">
        <f t="shared" si="32"/>
        <v>0</v>
      </c>
      <c r="G87" s="193"/>
      <c r="H87" s="194"/>
      <c r="I87" s="343">
        <v>0</v>
      </c>
      <c r="J87" s="195">
        <f t="shared" si="33"/>
        <v>0</v>
      </c>
      <c r="K87" s="195"/>
      <c r="L87" s="196"/>
      <c r="M87" s="347">
        <v>0</v>
      </c>
      <c r="N87" s="197">
        <f t="shared" si="34"/>
        <v>0</v>
      </c>
      <c r="O87" s="197"/>
      <c r="P87" s="198"/>
      <c r="Q87" s="349">
        <v>0</v>
      </c>
      <c r="R87" s="199">
        <f t="shared" si="35"/>
        <v>0</v>
      </c>
      <c r="S87" s="199"/>
      <c r="T87" s="200"/>
      <c r="U87" s="353">
        <v>0</v>
      </c>
      <c r="V87" s="201">
        <f t="shared" si="36"/>
        <v>0</v>
      </c>
      <c r="W87" s="200"/>
      <c r="X87" s="202"/>
      <c r="Y87" s="356">
        <v>0</v>
      </c>
      <c r="Z87" s="203">
        <f t="shared" si="37"/>
        <v>0</v>
      </c>
      <c r="AA87" s="203"/>
      <c r="AB87" s="204"/>
      <c r="AC87" s="360">
        <v>0</v>
      </c>
      <c r="AD87" s="205">
        <f t="shared" si="38"/>
        <v>0</v>
      </c>
      <c r="AE87" s="205"/>
      <c r="AF87" s="206"/>
      <c r="AG87" s="362">
        <v>0</v>
      </c>
      <c r="AH87" s="207">
        <f t="shared" si="39"/>
        <v>0</v>
      </c>
      <c r="AI87" s="207"/>
    </row>
    <row r="88" spans="1:35" x14ac:dyDescent="0.2">
      <c r="A88" s="239" t="s">
        <v>82</v>
      </c>
      <c r="B88" s="240">
        <v>10</v>
      </c>
      <c r="C88" s="245" t="s">
        <v>53</v>
      </c>
      <c r="D88" s="177"/>
      <c r="E88" s="339">
        <v>0</v>
      </c>
      <c r="F88" s="174">
        <f t="shared" si="32"/>
        <v>0</v>
      </c>
      <c r="G88" s="174"/>
      <c r="H88" s="178"/>
      <c r="I88" s="363">
        <v>0</v>
      </c>
      <c r="J88" s="179">
        <f t="shared" si="33"/>
        <v>0</v>
      </c>
      <c r="K88" s="179"/>
      <c r="L88" s="180"/>
      <c r="M88" s="346">
        <v>0</v>
      </c>
      <c r="N88" s="181">
        <f t="shared" si="34"/>
        <v>0</v>
      </c>
      <c r="O88" s="181"/>
      <c r="P88" s="182"/>
      <c r="Q88" s="348">
        <v>0</v>
      </c>
      <c r="R88" s="183">
        <f t="shared" si="35"/>
        <v>0</v>
      </c>
      <c r="S88" s="183"/>
      <c r="T88" s="184"/>
      <c r="U88" s="352">
        <v>0</v>
      </c>
      <c r="V88" s="185">
        <f t="shared" si="36"/>
        <v>0</v>
      </c>
      <c r="W88" s="184"/>
      <c r="X88" s="186"/>
      <c r="Y88" s="355">
        <v>0</v>
      </c>
      <c r="Z88" s="187">
        <f t="shared" si="37"/>
        <v>0</v>
      </c>
      <c r="AA88" s="187"/>
      <c r="AB88" s="188"/>
      <c r="AC88" s="359">
        <v>0</v>
      </c>
      <c r="AD88" s="189">
        <f t="shared" si="38"/>
        <v>0</v>
      </c>
      <c r="AE88" s="189"/>
      <c r="AF88" s="190"/>
      <c r="AG88" s="361">
        <v>0</v>
      </c>
      <c r="AH88" s="191">
        <f t="shared" si="39"/>
        <v>0</v>
      </c>
      <c r="AI88" s="191"/>
    </row>
    <row r="89" spans="1:35" x14ac:dyDescent="0.2">
      <c r="A89" s="239" t="s">
        <v>83</v>
      </c>
      <c r="B89" s="240">
        <v>10</v>
      </c>
      <c r="C89" s="245" t="s">
        <v>53</v>
      </c>
      <c r="D89" s="192"/>
      <c r="E89" s="340">
        <v>0</v>
      </c>
      <c r="F89" s="193">
        <f t="shared" si="32"/>
        <v>0</v>
      </c>
      <c r="G89" s="193"/>
      <c r="H89" s="194"/>
      <c r="I89" s="343">
        <v>0</v>
      </c>
      <c r="J89" s="195">
        <f t="shared" si="33"/>
        <v>0</v>
      </c>
      <c r="K89" s="195"/>
      <c r="L89" s="196"/>
      <c r="M89" s="347">
        <v>0</v>
      </c>
      <c r="N89" s="197">
        <f t="shared" si="34"/>
        <v>0</v>
      </c>
      <c r="O89" s="197"/>
      <c r="P89" s="198"/>
      <c r="Q89" s="349">
        <v>0</v>
      </c>
      <c r="R89" s="199">
        <f t="shared" si="35"/>
        <v>0</v>
      </c>
      <c r="S89" s="199"/>
      <c r="T89" s="200"/>
      <c r="U89" s="353">
        <v>0</v>
      </c>
      <c r="V89" s="201">
        <f t="shared" si="36"/>
        <v>0</v>
      </c>
      <c r="W89" s="200"/>
      <c r="X89" s="202"/>
      <c r="Y89" s="356">
        <v>0</v>
      </c>
      <c r="Z89" s="203">
        <f t="shared" si="37"/>
        <v>0</v>
      </c>
      <c r="AA89" s="203"/>
      <c r="AB89" s="204"/>
      <c r="AC89" s="360">
        <v>0</v>
      </c>
      <c r="AD89" s="205">
        <f t="shared" si="38"/>
        <v>0</v>
      </c>
      <c r="AE89" s="205"/>
      <c r="AF89" s="206"/>
      <c r="AG89" s="362">
        <v>0</v>
      </c>
      <c r="AH89" s="207">
        <f t="shared" si="39"/>
        <v>0</v>
      </c>
      <c r="AI89" s="207"/>
    </row>
    <row r="90" spans="1:35" s="132" customFormat="1" x14ac:dyDescent="0.2">
      <c r="A90" s="245" t="s">
        <v>246</v>
      </c>
      <c r="B90" s="240">
        <v>7</v>
      </c>
      <c r="C90" s="245" t="s">
        <v>55</v>
      </c>
      <c r="D90" s="177"/>
      <c r="E90" s="339">
        <v>0</v>
      </c>
      <c r="F90" s="174">
        <f t="shared" si="32"/>
        <v>0</v>
      </c>
      <c r="G90" s="174"/>
      <c r="H90" s="178"/>
      <c r="I90" s="363">
        <v>0</v>
      </c>
      <c r="J90" s="179">
        <f t="shared" si="33"/>
        <v>0</v>
      </c>
      <c r="K90" s="179"/>
      <c r="L90" s="180"/>
      <c r="M90" s="346">
        <v>0</v>
      </c>
      <c r="N90" s="181">
        <f t="shared" si="34"/>
        <v>0</v>
      </c>
      <c r="O90" s="181"/>
      <c r="P90" s="182"/>
      <c r="Q90" s="348">
        <v>0</v>
      </c>
      <c r="R90" s="183">
        <f t="shared" si="35"/>
        <v>0</v>
      </c>
      <c r="S90" s="183"/>
      <c r="T90" s="184"/>
      <c r="U90" s="352">
        <v>0</v>
      </c>
      <c r="V90" s="185">
        <f t="shared" si="36"/>
        <v>0</v>
      </c>
      <c r="W90" s="184"/>
      <c r="X90" s="186"/>
      <c r="Y90" s="355">
        <v>0</v>
      </c>
      <c r="Z90" s="187">
        <f t="shared" si="37"/>
        <v>0</v>
      </c>
      <c r="AA90" s="187"/>
      <c r="AB90" s="188"/>
      <c r="AC90" s="359">
        <v>0</v>
      </c>
      <c r="AD90" s="189">
        <f t="shared" si="38"/>
        <v>0</v>
      </c>
      <c r="AE90" s="189"/>
      <c r="AF90" s="190"/>
      <c r="AG90" s="361">
        <v>0</v>
      </c>
      <c r="AH90" s="191">
        <f t="shared" si="39"/>
        <v>0</v>
      </c>
      <c r="AI90" s="191"/>
    </row>
    <row r="91" spans="1:35" x14ac:dyDescent="0.2">
      <c r="A91" s="245" t="s">
        <v>245</v>
      </c>
      <c r="B91" s="240">
        <v>7</v>
      </c>
      <c r="C91" s="245" t="s">
        <v>55</v>
      </c>
      <c r="D91" s="192"/>
      <c r="E91" s="340">
        <v>0</v>
      </c>
      <c r="F91" s="193">
        <f t="shared" si="32"/>
        <v>0</v>
      </c>
      <c r="G91" s="193"/>
      <c r="H91" s="194"/>
      <c r="I91" s="343">
        <v>0</v>
      </c>
      <c r="J91" s="195">
        <f t="shared" si="33"/>
        <v>0</v>
      </c>
      <c r="K91" s="195"/>
      <c r="L91" s="196"/>
      <c r="M91" s="347">
        <v>0</v>
      </c>
      <c r="N91" s="197">
        <f t="shared" si="34"/>
        <v>0</v>
      </c>
      <c r="O91" s="197"/>
      <c r="P91" s="198"/>
      <c r="Q91" s="349">
        <v>0</v>
      </c>
      <c r="R91" s="199">
        <f t="shared" si="35"/>
        <v>0</v>
      </c>
      <c r="S91" s="199"/>
      <c r="T91" s="200"/>
      <c r="U91" s="353">
        <v>0</v>
      </c>
      <c r="V91" s="201">
        <f t="shared" si="36"/>
        <v>0</v>
      </c>
      <c r="W91" s="200"/>
      <c r="X91" s="202"/>
      <c r="Y91" s="356">
        <v>0</v>
      </c>
      <c r="Z91" s="203">
        <f t="shared" si="37"/>
        <v>0</v>
      </c>
      <c r="AA91" s="203"/>
      <c r="AB91" s="204"/>
      <c r="AC91" s="360">
        <v>0</v>
      </c>
      <c r="AD91" s="205">
        <f t="shared" si="38"/>
        <v>0</v>
      </c>
      <c r="AE91" s="205"/>
      <c r="AF91" s="206"/>
      <c r="AG91" s="362">
        <v>0</v>
      </c>
      <c r="AH91" s="207">
        <f t="shared" si="39"/>
        <v>0</v>
      </c>
      <c r="AI91" s="207"/>
    </row>
    <row r="92" spans="1:35" x14ac:dyDescent="0.2">
      <c r="A92" s="245" t="s">
        <v>39</v>
      </c>
      <c r="B92" s="240">
        <v>5</v>
      </c>
      <c r="C92" s="245" t="s">
        <v>32</v>
      </c>
      <c r="D92" s="177"/>
      <c r="E92" s="339">
        <v>0</v>
      </c>
      <c r="F92" s="174">
        <f t="shared" si="32"/>
        <v>0</v>
      </c>
      <c r="G92" s="174"/>
      <c r="H92" s="178"/>
      <c r="I92" s="363">
        <v>0</v>
      </c>
      <c r="J92" s="179">
        <f t="shared" si="33"/>
        <v>0</v>
      </c>
      <c r="K92" s="179"/>
      <c r="L92" s="180"/>
      <c r="M92" s="346">
        <v>0</v>
      </c>
      <c r="N92" s="181">
        <f t="shared" si="34"/>
        <v>0</v>
      </c>
      <c r="O92" s="181"/>
      <c r="P92" s="182"/>
      <c r="Q92" s="348">
        <v>0</v>
      </c>
      <c r="R92" s="183">
        <f t="shared" si="35"/>
        <v>0</v>
      </c>
      <c r="S92" s="183"/>
      <c r="T92" s="184"/>
      <c r="U92" s="352">
        <v>0</v>
      </c>
      <c r="V92" s="185">
        <f t="shared" si="36"/>
        <v>0</v>
      </c>
      <c r="W92" s="184"/>
      <c r="X92" s="186"/>
      <c r="Y92" s="355">
        <v>0</v>
      </c>
      <c r="Z92" s="187">
        <f t="shared" si="37"/>
        <v>0</v>
      </c>
      <c r="AA92" s="187"/>
      <c r="AB92" s="188"/>
      <c r="AC92" s="359">
        <v>0</v>
      </c>
      <c r="AD92" s="189">
        <f t="shared" si="38"/>
        <v>0</v>
      </c>
      <c r="AE92" s="189"/>
      <c r="AF92" s="190"/>
      <c r="AG92" s="361">
        <v>0</v>
      </c>
      <c r="AH92" s="191">
        <f t="shared" si="39"/>
        <v>0</v>
      </c>
      <c r="AI92" s="191"/>
    </row>
    <row r="93" spans="1:35" s="132" customFormat="1" x14ac:dyDescent="0.2">
      <c r="A93" s="245" t="s">
        <v>242</v>
      </c>
      <c r="B93" s="240"/>
      <c r="C93" s="245" t="s">
        <v>56</v>
      </c>
      <c r="D93" s="192"/>
      <c r="E93" s="340">
        <v>0</v>
      </c>
      <c r="F93" s="193">
        <f t="shared" si="32"/>
        <v>0</v>
      </c>
      <c r="G93" s="193"/>
      <c r="H93" s="194"/>
      <c r="I93" s="343">
        <v>0</v>
      </c>
      <c r="J93" s="195">
        <f t="shared" si="33"/>
        <v>0</v>
      </c>
      <c r="K93" s="195"/>
      <c r="L93" s="196"/>
      <c r="M93" s="347">
        <v>0</v>
      </c>
      <c r="N93" s="197">
        <f t="shared" si="34"/>
        <v>0</v>
      </c>
      <c r="O93" s="197"/>
      <c r="P93" s="198"/>
      <c r="Q93" s="349">
        <v>0</v>
      </c>
      <c r="R93" s="199">
        <f t="shared" si="35"/>
        <v>0</v>
      </c>
      <c r="S93" s="199"/>
      <c r="T93" s="200"/>
      <c r="U93" s="353">
        <v>0</v>
      </c>
      <c r="V93" s="201">
        <f t="shared" si="36"/>
        <v>0</v>
      </c>
      <c r="W93" s="200"/>
      <c r="X93" s="202"/>
      <c r="Y93" s="356">
        <v>0</v>
      </c>
      <c r="Z93" s="203">
        <f t="shared" si="37"/>
        <v>0</v>
      </c>
      <c r="AA93" s="203"/>
      <c r="AB93" s="204"/>
      <c r="AC93" s="360">
        <v>0</v>
      </c>
      <c r="AD93" s="205">
        <f t="shared" si="38"/>
        <v>0</v>
      </c>
      <c r="AE93" s="205"/>
      <c r="AF93" s="206"/>
      <c r="AG93" s="362">
        <v>0</v>
      </c>
      <c r="AH93" s="207">
        <f t="shared" si="39"/>
        <v>0</v>
      </c>
      <c r="AI93" s="207"/>
    </row>
    <row r="94" spans="1:35" s="132" customFormat="1" x14ac:dyDescent="0.2">
      <c r="A94" s="245" t="s">
        <v>243</v>
      </c>
      <c r="B94" s="240">
        <v>5</v>
      </c>
      <c r="C94" s="245" t="s">
        <v>56</v>
      </c>
      <c r="D94" s="177"/>
      <c r="E94" s="339">
        <v>0</v>
      </c>
      <c r="F94" s="174">
        <f t="shared" si="32"/>
        <v>0</v>
      </c>
      <c r="G94" s="174"/>
      <c r="H94" s="178"/>
      <c r="I94" s="363">
        <v>0</v>
      </c>
      <c r="J94" s="179">
        <f t="shared" si="33"/>
        <v>0</v>
      </c>
      <c r="K94" s="179"/>
      <c r="L94" s="180"/>
      <c r="M94" s="346">
        <v>0</v>
      </c>
      <c r="N94" s="181">
        <f t="shared" si="34"/>
        <v>0</v>
      </c>
      <c r="O94" s="181"/>
      <c r="P94" s="182"/>
      <c r="Q94" s="348">
        <v>0</v>
      </c>
      <c r="R94" s="183">
        <f t="shared" si="35"/>
        <v>0</v>
      </c>
      <c r="S94" s="183"/>
      <c r="T94" s="184"/>
      <c r="U94" s="352">
        <v>0</v>
      </c>
      <c r="V94" s="185">
        <f t="shared" si="36"/>
        <v>0</v>
      </c>
      <c r="W94" s="184"/>
      <c r="X94" s="186"/>
      <c r="Y94" s="355">
        <v>0</v>
      </c>
      <c r="Z94" s="187">
        <f t="shared" si="37"/>
        <v>0</v>
      </c>
      <c r="AA94" s="187"/>
      <c r="AB94" s="188"/>
      <c r="AC94" s="359">
        <v>0</v>
      </c>
      <c r="AD94" s="189">
        <f t="shared" si="38"/>
        <v>0</v>
      </c>
      <c r="AE94" s="189"/>
      <c r="AF94" s="190"/>
      <c r="AG94" s="361">
        <v>0</v>
      </c>
      <c r="AH94" s="191">
        <f t="shared" si="39"/>
        <v>0</v>
      </c>
      <c r="AI94" s="191"/>
    </row>
    <row r="95" spans="1:35" x14ac:dyDescent="0.2">
      <c r="A95" s="245" t="s">
        <v>34</v>
      </c>
      <c r="B95" s="240">
        <v>6</v>
      </c>
      <c r="C95" s="245" t="s">
        <v>56</v>
      </c>
      <c r="D95" s="192"/>
      <c r="E95" s="340">
        <v>0</v>
      </c>
      <c r="F95" s="193">
        <f t="shared" si="32"/>
        <v>0</v>
      </c>
      <c r="G95" s="193"/>
      <c r="H95" s="194"/>
      <c r="I95" s="343">
        <v>0</v>
      </c>
      <c r="J95" s="195">
        <f t="shared" si="33"/>
        <v>0</v>
      </c>
      <c r="K95" s="195"/>
      <c r="L95" s="196"/>
      <c r="M95" s="347">
        <v>0</v>
      </c>
      <c r="N95" s="197">
        <f t="shared" si="34"/>
        <v>0</v>
      </c>
      <c r="O95" s="197"/>
      <c r="P95" s="198"/>
      <c r="Q95" s="349">
        <v>0</v>
      </c>
      <c r="R95" s="199">
        <f t="shared" si="35"/>
        <v>0</v>
      </c>
      <c r="S95" s="199"/>
      <c r="T95" s="200"/>
      <c r="U95" s="353">
        <v>0</v>
      </c>
      <c r="V95" s="201">
        <f t="shared" si="36"/>
        <v>0</v>
      </c>
      <c r="W95" s="200"/>
      <c r="X95" s="202"/>
      <c r="Y95" s="356">
        <v>0</v>
      </c>
      <c r="Z95" s="203">
        <f t="shared" si="37"/>
        <v>0</v>
      </c>
      <c r="AA95" s="203"/>
      <c r="AB95" s="204"/>
      <c r="AC95" s="360">
        <v>0</v>
      </c>
      <c r="AD95" s="205">
        <f t="shared" si="38"/>
        <v>0</v>
      </c>
      <c r="AE95" s="205"/>
      <c r="AF95" s="206"/>
      <c r="AG95" s="362">
        <v>0</v>
      </c>
      <c r="AH95" s="207">
        <f t="shared" si="39"/>
        <v>0</v>
      </c>
      <c r="AI95" s="207"/>
    </row>
    <row r="96" spans="1:35" x14ac:dyDescent="0.2">
      <c r="A96" s="245" t="s">
        <v>33</v>
      </c>
      <c r="B96" s="240">
        <v>2</v>
      </c>
      <c r="C96" s="245" t="s">
        <v>85</v>
      </c>
      <c r="D96" s="177"/>
      <c r="E96" s="339">
        <v>0</v>
      </c>
      <c r="F96" s="174">
        <f t="shared" si="32"/>
        <v>0</v>
      </c>
      <c r="G96" s="174"/>
      <c r="H96" s="178"/>
      <c r="I96" s="363">
        <v>0</v>
      </c>
      <c r="J96" s="179">
        <f t="shared" si="33"/>
        <v>0</v>
      </c>
      <c r="K96" s="179"/>
      <c r="L96" s="180"/>
      <c r="M96" s="346">
        <v>0</v>
      </c>
      <c r="N96" s="181">
        <f t="shared" si="34"/>
        <v>0</v>
      </c>
      <c r="O96" s="181"/>
      <c r="P96" s="182"/>
      <c r="Q96" s="348">
        <v>0</v>
      </c>
      <c r="R96" s="183">
        <f t="shared" si="35"/>
        <v>0</v>
      </c>
      <c r="S96" s="183"/>
      <c r="T96" s="184"/>
      <c r="U96" s="352">
        <v>0</v>
      </c>
      <c r="V96" s="185">
        <f t="shared" si="36"/>
        <v>0</v>
      </c>
      <c r="W96" s="184"/>
      <c r="X96" s="186"/>
      <c r="Y96" s="355">
        <v>0</v>
      </c>
      <c r="Z96" s="187">
        <f t="shared" si="37"/>
        <v>0</v>
      </c>
      <c r="AA96" s="187"/>
      <c r="AB96" s="188"/>
      <c r="AC96" s="359">
        <v>0</v>
      </c>
      <c r="AD96" s="189">
        <f t="shared" si="38"/>
        <v>0</v>
      </c>
      <c r="AE96" s="189"/>
      <c r="AF96" s="190"/>
      <c r="AG96" s="361">
        <v>0</v>
      </c>
      <c r="AH96" s="191">
        <f t="shared" si="39"/>
        <v>0</v>
      </c>
      <c r="AI96" s="191"/>
    </row>
    <row r="97" spans="1:35" x14ac:dyDescent="0.2">
      <c r="A97" s="239" t="s">
        <v>30</v>
      </c>
      <c r="B97" s="240">
        <v>10</v>
      </c>
      <c r="C97" s="245" t="s">
        <v>56</v>
      </c>
      <c r="D97" s="192"/>
      <c r="E97" s="340">
        <v>0</v>
      </c>
      <c r="F97" s="193">
        <f t="shared" si="32"/>
        <v>0</v>
      </c>
      <c r="G97" s="193"/>
      <c r="H97" s="194"/>
      <c r="I97" s="343">
        <v>0</v>
      </c>
      <c r="J97" s="195">
        <f t="shared" si="33"/>
        <v>0</v>
      </c>
      <c r="K97" s="195"/>
      <c r="L97" s="196"/>
      <c r="M97" s="347">
        <v>0</v>
      </c>
      <c r="N97" s="197">
        <f t="shared" si="34"/>
        <v>0</v>
      </c>
      <c r="O97" s="197"/>
      <c r="P97" s="198"/>
      <c r="Q97" s="349">
        <v>0</v>
      </c>
      <c r="R97" s="199">
        <f t="shared" si="35"/>
        <v>0</v>
      </c>
      <c r="S97" s="199"/>
      <c r="T97" s="200"/>
      <c r="U97" s="353">
        <v>0</v>
      </c>
      <c r="V97" s="201">
        <f t="shared" si="36"/>
        <v>0</v>
      </c>
      <c r="W97" s="200"/>
      <c r="X97" s="202"/>
      <c r="Y97" s="356">
        <v>0</v>
      </c>
      <c r="Z97" s="203">
        <f t="shared" si="37"/>
        <v>0</v>
      </c>
      <c r="AA97" s="203"/>
      <c r="AB97" s="204"/>
      <c r="AC97" s="360">
        <v>0</v>
      </c>
      <c r="AD97" s="205">
        <f t="shared" si="38"/>
        <v>0</v>
      </c>
      <c r="AE97" s="205"/>
      <c r="AF97" s="206"/>
      <c r="AG97" s="362">
        <v>0</v>
      </c>
      <c r="AH97" s="207">
        <f t="shared" si="39"/>
        <v>0</v>
      </c>
      <c r="AI97" s="207"/>
    </row>
    <row r="98" spans="1:35" s="132" customFormat="1" x14ac:dyDescent="0.2">
      <c r="A98" s="245" t="s">
        <v>257</v>
      </c>
      <c r="B98" s="240">
        <v>3</v>
      </c>
      <c r="C98" s="245" t="s">
        <v>56</v>
      </c>
      <c r="D98" s="177"/>
      <c r="E98" s="339">
        <v>0</v>
      </c>
      <c r="F98" s="174">
        <f t="shared" si="32"/>
        <v>0</v>
      </c>
      <c r="G98" s="174"/>
      <c r="H98" s="178"/>
      <c r="I98" s="363">
        <v>0</v>
      </c>
      <c r="J98" s="179">
        <f t="shared" si="33"/>
        <v>0</v>
      </c>
      <c r="K98" s="179"/>
      <c r="L98" s="180"/>
      <c r="M98" s="346">
        <v>0</v>
      </c>
      <c r="N98" s="181">
        <f t="shared" si="34"/>
        <v>0</v>
      </c>
      <c r="O98" s="181"/>
      <c r="P98" s="182"/>
      <c r="Q98" s="348">
        <v>0</v>
      </c>
      <c r="R98" s="183">
        <f t="shared" si="35"/>
        <v>0</v>
      </c>
      <c r="S98" s="183"/>
      <c r="T98" s="184"/>
      <c r="U98" s="352">
        <v>0</v>
      </c>
      <c r="V98" s="185">
        <f t="shared" si="36"/>
        <v>0</v>
      </c>
      <c r="W98" s="184"/>
      <c r="X98" s="186"/>
      <c r="Y98" s="355">
        <v>0</v>
      </c>
      <c r="Z98" s="187">
        <f t="shared" si="37"/>
        <v>0</v>
      </c>
      <c r="AA98" s="187"/>
      <c r="AB98" s="188"/>
      <c r="AC98" s="359">
        <v>0</v>
      </c>
      <c r="AD98" s="189">
        <f t="shared" si="38"/>
        <v>0</v>
      </c>
      <c r="AE98" s="189"/>
      <c r="AF98" s="190"/>
      <c r="AG98" s="361">
        <v>0</v>
      </c>
      <c r="AH98" s="191">
        <f t="shared" si="39"/>
        <v>0</v>
      </c>
      <c r="AI98" s="191"/>
    </row>
    <row r="99" spans="1:35" s="132" customFormat="1" x14ac:dyDescent="0.2">
      <c r="A99" s="245" t="s">
        <v>258</v>
      </c>
      <c r="B99" s="240">
        <v>5</v>
      </c>
      <c r="C99" s="245" t="s">
        <v>56</v>
      </c>
      <c r="D99" s="192"/>
      <c r="E99" s="340">
        <v>0</v>
      </c>
      <c r="F99" s="193">
        <f t="shared" si="32"/>
        <v>0</v>
      </c>
      <c r="G99" s="193"/>
      <c r="H99" s="194"/>
      <c r="I99" s="343">
        <v>0</v>
      </c>
      <c r="J99" s="195">
        <f t="shared" si="33"/>
        <v>0</v>
      </c>
      <c r="K99" s="195"/>
      <c r="L99" s="196"/>
      <c r="M99" s="347">
        <v>0</v>
      </c>
      <c r="N99" s="197">
        <f t="shared" si="34"/>
        <v>0</v>
      </c>
      <c r="O99" s="197"/>
      <c r="P99" s="198"/>
      <c r="Q99" s="349">
        <v>0</v>
      </c>
      <c r="R99" s="199">
        <f t="shared" si="35"/>
        <v>0</v>
      </c>
      <c r="S99" s="199"/>
      <c r="T99" s="200"/>
      <c r="U99" s="353">
        <v>0</v>
      </c>
      <c r="V99" s="201">
        <f t="shared" si="36"/>
        <v>0</v>
      </c>
      <c r="W99" s="200"/>
      <c r="X99" s="202"/>
      <c r="Y99" s="356">
        <v>0</v>
      </c>
      <c r="Z99" s="203">
        <f t="shared" si="37"/>
        <v>0</v>
      </c>
      <c r="AA99" s="203"/>
      <c r="AB99" s="204"/>
      <c r="AC99" s="360">
        <v>0</v>
      </c>
      <c r="AD99" s="205">
        <f t="shared" si="38"/>
        <v>0</v>
      </c>
      <c r="AE99" s="205"/>
      <c r="AF99" s="206"/>
      <c r="AG99" s="362">
        <v>0</v>
      </c>
      <c r="AH99" s="207">
        <f t="shared" si="39"/>
        <v>0</v>
      </c>
      <c r="AI99" s="207"/>
    </row>
    <row r="100" spans="1:35" s="132" customFormat="1" x14ac:dyDescent="0.2">
      <c r="A100" s="245" t="s">
        <v>259</v>
      </c>
      <c r="B100" s="240">
        <v>22</v>
      </c>
      <c r="C100" s="245" t="s">
        <v>260</v>
      </c>
      <c r="D100" s="177"/>
      <c r="E100" s="339">
        <v>0</v>
      </c>
      <c r="F100" s="174">
        <f t="shared" si="32"/>
        <v>0</v>
      </c>
      <c r="G100" s="174"/>
      <c r="H100" s="178"/>
      <c r="I100" s="363">
        <v>0</v>
      </c>
      <c r="J100" s="179">
        <f t="shared" si="33"/>
        <v>0</v>
      </c>
      <c r="K100" s="179"/>
      <c r="L100" s="180"/>
      <c r="M100" s="346">
        <v>0</v>
      </c>
      <c r="N100" s="181">
        <f t="shared" si="34"/>
        <v>0</v>
      </c>
      <c r="O100" s="181"/>
      <c r="P100" s="182"/>
      <c r="Q100" s="348">
        <v>0</v>
      </c>
      <c r="R100" s="183">
        <f t="shared" si="35"/>
        <v>0</v>
      </c>
      <c r="S100" s="183"/>
      <c r="T100" s="184"/>
      <c r="U100" s="352">
        <v>0</v>
      </c>
      <c r="V100" s="185">
        <f t="shared" si="36"/>
        <v>0</v>
      </c>
      <c r="W100" s="184"/>
      <c r="X100" s="186"/>
      <c r="Y100" s="355">
        <v>0</v>
      </c>
      <c r="Z100" s="187">
        <f t="shared" si="37"/>
        <v>0</v>
      </c>
      <c r="AA100" s="187"/>
      <c r="AB100" s="188"/>
      <c r="AC100" s="359">
        <v>0</v>
      </c>
      <c r="AD100" s="189">
        <f t="shared" si="38"/>
        <v>0</v>
      </c>
      <c r="AE100" s="189"/>
      <c r="AF100" s="190"/>
      <c r="AG100" s="361">
        <v>0</v>
      </c>
      <c r="AH100" s="191">
        <f t="shared" si="39"/>
        <v>0</v>
      </c>
      <c r="AI100" s="191"/>
    </row>
    <row r="101" spans="1:35" s="132" customFormat="1" x14ac:dyDescent="0.2">
      <c r="A101" s="245" t="s">
        <v>261</v>
      </c>
      <c r="B101" s="240">
        <v>16</v>
      </c>
      <c r="C101" s="245" t="s">
        <v>260</v>
      </c>
      <c r="D101" s="192"/>
      <c r="E101" s="340">
        <v>0</v>
      </c>
      <c r="F101" s="193">
        <f t="shared" si="32"/>
        <v>0</v>
      </c>
      <c r="G101" s="193"/>
      <c r="H101" s="194"/>
      <c r="I101" s="343">
        <v>0</v>
      </c>
      <c r="J101" s="195">
        <f t="shared" si="33"/>
        <v>0</v>
      </c>
      <c r="K101" s="195"/>
      <c r="L101" s="196"/>
      <c r="M101" s="347">
        <v>0</v>
      </c>
      <c r="N101" s="197">
        <f t="shared" si="34"/>
        <v>0</v>
      </c>
      <c r="O101" s="197"/>
      <c r="P101" s="198"/>
      <c r="Q101" s="349">
        <v>0</v>
      </c>
      <c r="R101" s="199">
        <f t="shared" si="35"/>
        <v>0</v>
      </c>
      <c r="S101" s="199"/>
      <c r="T101" s="200"/>
      <c r="U101" s="353">
        <v>0</v>
      </c>
      <c r="V101" s="201">
        <f t="shared" si="36"/>
        <v>0</v>
      </c>
      <c r="W101" s="200"/>
      <c r="X101" s="202"/>
      <c r="Y101" s="356">
        <v>0</v>
      </c>
      <c r="Z101" s="203">
        <f t="shared" si="37"/>
        <v>0</v>
      </c>
      <c r="AA101" s="203"/>
      <c r="AB101" s="204"/>
      <c r="AC101" s="360">
        <v>0</v>
      </c>
      <c r="AD101" s="205">
        <f t="shared" si="38"/>
        <v>0</v>
      </c>
      <c r="AE101" s="205"/>
      <c r="AF101" s="206"/>
      <c r="AG101" s="362">
        <v>0</v>
      </c>
      <c r="AH101" s="207">
        <f t="shared" si="39"/>
        <v>0</v>
      </c>
      <c r="AI101" s="207"/>
    </row>
    <row r="102" spans="1:35" x14ac:dyDescent="0.2">
      <c r="A102" s="239"/>
      <c r="B102" s="240"/>
      <c r="C102" s="245"/>
      <c r="D102" s="237"/>
      <c r="E102" s="227"/>
      <c r="F102" s="226">
        <f>SUM(F70:F97)</f>
        <v>0</v>
      </c>
      <c r="G102" s="226"/>
      <c r="H102" s="210"/>
      <c r="I102" s="228"/>
      <c r="J102" s="211">
        <f>SUM(J70:J97)</f>
        <v>0</v>
      </c>
      <c r="K102" s="211"/>
      <c r="L102" s="212"/>
      <c r="M102" s="229"/>
      <c r="N102" s="213">
        <f>SUM(N70:N97)</f>
        <v>0</v>
      </c>
      <c r="O102" s="213"/>
      <c r="P102" s="214"/>
      <c r="Q102" s="230"/>
      <c r="R102" s="215">
        <f>SUM(R70:R97)</f>
        <v>0</v>
      </c>
      <c r="S102" s="215"/>
      <c r="T102" s="216"/>
      <c r="U102" s="231"/>
      <c r="V102" s="217">
        <f>SUM(V70:V97)</f>
        <v>0</v>
      </c>
      <c r="W102" s="216"/>
      <c r="X102" s="218"/>
      <c r="Y102" s="232"/>
      <c r="Z102" s="219">
        <f>SUM(Z70:Z97)</f>
        <v>0</v>
      </c>
      <c r="AA102" s="219"/>
      <c r="AB102" s="220"/>
      <c r="AC102" s="233"/>
      <c r="AD102" s="221">
        <f>SUM(AD70:AD97)</f>
        <v>0</v>
      </c>
      <c r="AE102" s="221"/>
      <c r="AF102" s="378"/>
      <c r="AG102" s="378"/>
      <c r="AH102" s="378">
        <f>SUM(AH70:AH97)</f>
        <v>0</v>
      </c>
      <c r="AI102" s="378"/>
    </row>
    <row r="103" spans="1:35" x14ac:dyDescent="0.2">
      <c r="A103" s="393" t="s">
        <v>19</v>
      </c>
      <c r="B103" s="393"/>
      <c r="C103" s="393"/>
      <c r="D103" s="223"/>
      <c r="E103" s="224"/>
      <c r="F103" s="224"/>
      <c r="G103" s="224"/>
      <c r="H103" s="223"/>
      <c r="I103" s="224"/>
      <c r="J103" s="224"/>
      <c r="K103" s="224"/>
      <c r="L103" s="223"/>
      <c r="M103" s="224"/>
      <c r="N103" s="224"/>
      <c r="O103" s="224"/>
      <c r="P103" s="223"/>
      <c r="Q103" s="224"/>
      <c r="R103" s="224"/>
      <c r="S103" s="224"/>
      <c r="T103" s="223"/>
      <c r="U103" s="224"/>
      <c r="V103" s="224"/>
      <c r="W103" s="225"/>
      <c r="X103" s="223"/>
      <c r="Y103" s="224"/>
      <c r="Z103" s="224"/>
      <c r="AA103" s="224"/>
      <c r="AB103" s="223"/>
      <c r="AC103" s="224"/>
      <c r="AD103" s="224"/>
      <c r="AE103" s="224"/>
      <c r="AF103" s="223"/>
      <c r="AG103" s="224"/>
      <c r="AH103" s="224"/>
      <c r="AI103" s="224"/>
    </row>
    <row r="104" spans="1:35" x14ac:dyDescent="0.2">
      <c r="A104" s="287" t="s">
        <v>93</v>
      </c>
      <c r="B104" s="286">
        <v>115</v>
      </c>
      <c r="C104" s="245" t="s">
        <v>40</v>
      </c>
      <c r="D104" s="177"/>
      <c r="E104" s="339">
        <v>0</v>
      </c>
      <c r="F104" s="174">
        <f t="shared" ref="F104:F110" si="40">B104*E104</f>
        <v>0</v>
      </c>
      <c r="G104" s="174"/>
      <c r="H104" s="178"/>
      <c r="I104" s="363">
        <v>0</v>
      </c>
      <c r="J104" s="179">
        <f t="shared" ref="J104:J110" si="41">B104*I104</f>
        <v>0</v>
      </c>
      <c r="K104" s="179"/>
      <c r="L104" s="180"/>
      <c r="M104" s="346">
        <v>0</v>
      </c>
      <c r="N104" s="181">
        <f t="shared" ref="N104:N110" si="42">B104*M104</f>
        <v>0</v>
      </c>
      <c r="O104" s="181"/>
      <c r="P104" s="182"/>
      <c r="Q104" s="348">
        <v>0</v>
      </c>
      <c r="R104" s="183">
        <f t="shared" ref="R104:R110" si="43">B104*Q104</f>
        <v>0</v>
      </c>
      <c r="S104" s="183"/>
      <c r="T104" s="184"/>
      <c r="U104" s="352">
        <v>0</v>
      </c>
      <c r="V104" s="185">
        <f t="shared" ref="V104:V110" si="44">B104*U104</f>
        <v>0</v>
      </c>
      <c r="W104" s="184"/>
      <c r="X104" s="186"/>
      <c r="Y104" s="355">
        <v>0</v>
      </c>
      <c r="Z104" s="187">
        <f t="shared" ref="Z104:Z110" si="45">R104*Y104</f>
        <v>0</v>
      </c>
      <c r="AA104" s="187"/>
      <c r="AB104" s="188"/>
      <c r="AC104" s="359">
        <v>0</v>
      </c>
      <c r="AD104" s="189">
        <f t="shared" ref="AD104:AD110" si="46">W104*AC104</f>
        <v>0</v>
      </c>
      <c r="AE104" s="189"/>
      <c r="AF104" s="190"/>
      <c r="AG104" s="361">
        <v>0</v>
      </c>
      <c r="AH104" s="191">
        <f t="shared" ref="AH104:AH110" si="47">AA104*AG104</f>
        <v>0</v>
      </c>
      <c r="AI104" s="191"/>
    </row>
    <row r="105" spans="1:35" x14ac:dyDescent="0.2">
      <c r="A105" s="245" t="s">
        <v>251</v>
      </c>
      <c r="B105" s="240">
        <v>54</v>
      </c>
      <c r="C105" s="245" t="s">
        <v>102</v>
      </c>
      <c r="D105" s="192"/>
      <c r="E105" s="340">
        <v>0</v>
      </c>
      <c r="F105" s="193">
        <f t="shared" si="40"/>
        <v>0</v>
      </c>
      <c r="G105" s="193"/>
      <c r="H105" s="194"/>
      <c r="I105" s="343">
        <v>0</v>
      </c>
      <c r="J105" s="195">
        <f t="shared" si="41"/>
        <v>0</v>
      </c>
      <c r="K105" s="195"/>
      <c r="L105" s="196"/>
      <c r="M105" s="347">
        <v>0</v>
      </c>
      <c r="N105" s="197">
        <f t="shared" si="42"/>
        <v>0</v>
      </c>
      <c r="O105" s="197"/>
      <c r="P105" s="198"/>
      <c r="Q105" s="349">
        <v>0</v>
      </c>
      <c r="R105" s="199">
        <f t="shared" si="43"/>
        <v>0</v>
      </c>
      <c r="S105" s="199"/>
      <c r="T105" s="200"/>
      <c r="U105" s="353">
        <v>0</v>
      </c>
      <c r="V105" s="201">
        <f t="shared" si="44"/>
        <v>0</v>
      </c>
      <c r="W105" s="200"/>
      <c r="X105" s="202"/>
      <c r="Y105" s="356">
        <v>0</v>
      </c>
      <c r="Z105" s="203">
        <f t="shared" si="45"/>
        <v>0</v>
      </c>
      <c r="AA105" s="203"/>
      <c r="AB105" s="204"/>
      <c r="AC105" s="360">
        <v>0</v>
      </c>
      <c r="AD105" s="205">
        <f t="shared" si="46"/>
        <v>0</v>
      </c>
      <c r="AE105" s="205"/>
      <c r="AF105" s="206"/>
      <c r="AG105" s="362">
        <v>0</v>
      </c>
      <c r="AH105" s="207">
        <f t="shared" si="47"/>
        <v>0</v>
      </c>
      <c r="AI105" s="207"/>
    </row>
    <row r="106" spans="1:35" s="3" customFormat="1" x14ac:dyDescent="0.2">
      <c r="A106" s="245" t="s">
        <v>250</v>
      </c>
      <c r="B106" s="240">
        <v>17</v>
      </c>
      <c r="C106" s="245" t="s">
        <v>40</v>
      </c>
      <c r="D106" s="177"/>
      <c r="E106" s="339">
        <v>0</v>
      </c>
      <c r="F106" s="174">
        <f t="shared" si="40"/>
        <v>0</v>
      </c>
      <c r="G106" s="174"/>
      <c r="H106" s="178"/>
      <c r="I106" s="363">
        <v>0</v>
      </c>
      <c r="J106" s="179">
        <f t="shared" si="41"/>
        <v>0</v>
      </c>
      <c r="K106" s="179"/>
      <c r="L106" s="180"/>
      <c r="M106" s="346">
        <v>0</v>
      </c>
      <c r="N106" s="181">
        <f t="shared" si="42"/>
        <v>0</v>
      </c>
      <c r="O106" s="181"/>
      <c r="P106" s="182"/>
      <c r="Q106" s="348">
        <v>0</v>
      </c>
      <c r="R106" s="183">
        <f t="shared" si="43"/>
        <v>0</v>
      </c>
      <c r="S106" s="183"/>
      <c r="T106" s="184"/>
      <c r="U106" s="352">
        <v>0</v>
      </c>
      <c r="V106" s="185">
        <f t="shared" si="44"/>
        <v>0</v>
      </c>
      <c r="W106" s="184"/>
      <c r="X106" s="186"/>
      <c r="Y106" s="355">
        <v>0</v>
      </c>
      <c r="Z106" s="187">
        <f t="shared" si="45"/>
        <v>0</v>
      </c>
      <c r="AA106" s="187"/>
      <c r="AB106" s="188"/>
      <c r="AC106" s="359">
        <v>0</v>
      </c>
      <c r="AD106" s="189">
        <f t="shared" si="46"/>
        <v>0</v>
      </c>
      <c r="AE106" s="189"/>
      <c r="AF106" s="190"/>
      <c r="AG106" s="361">
        <v>0</v>
      </c>
      <c r="AH106" s="191">
        <f t="shared" si="47"/>
        <v>0</v>
      </c>
      <c r="AI106" s="191"/>
    </row>
    <row r="107" spans="1:35" s="4" customFormat="1" x14ac:dyDescent="0.2">
      <c r="A107" s="245" t="s">
        <v>247</v>
      </c>
      <c r="B107" s="240">
        <v>25</v>
      </c>
      <c r="C107" s="245" t="s">
        <v>40</v>
      </c>
      <c r="D107" s="192"/>
      <c r="E107" s="340">
        <v>0</v>
      </c>
      <c r="F107" s="193">
        <f t="shared" si="40"/>
        <v>0</v>
      </c>
      <c r="G107" s="193"/>
      <c r="H107" s="194"/>
      <c r="I107" s="343">
        <v>0</v>
      </c>
      <c r="J107" s="195">
        <f t="shared" si="41"/>
        <v>0</v>
      </c>
      <c r="K107" s="195"/>
      <c r="L107" s="196"/>
      <c r="M107" s="347">
        <v>0</v>
      </c>
      <c r="N107" s="197">
        <f t="shared" si="42"/>
        <v>0</v>
      </c>
      <c r="O107" s="197"/>
      <c r="P107" s="198"/>
      <c r="Q107" s="349">
        <v>0</v>
      </c>
      <c r="R107" s="199">
        <f t="shared" si="43"/>
        <v>0</v>
      </c>
      <c r="S107" s="199"/>
      <c r="T107" s="200"/>
      <c r="U107" s="353">
        <v>0</v>
      </c>
      <c r="V107" s="201">
        <f t="shared" si="44"/>
        <v>0</v>
      </c>
      <c r="W107" s="200"/>
      <c r="X107" s="202"/>
      <c r="Y107" s="356">
        <v>0</v>
      </c>
      <c r="Z107" s="203">
        <f t="shared" si="45"/>
        <v>0</v>
      </c>
      <c r="AA107" s="203"/>
      <c r="AB107" s="204"/>
      <c r="AC107" s="360">
        <v>0</v>
      </c>
      <c r="AD107" s="205">
        <f t="shared" si="46"/>
        <v>0</v>
      </c>
      <c r="AE107" s="205"/>
      <c r="AF107" s="206"/>
      <c r="AG107" s="362">
        <v>0</v>
      </c>
      <c r="AH107" s="207">
        <f t="shared" si="47"/>
        <v>0</v>
      </c>
      <c r="AI107" s="207"/>
    </row>
    <row r="108" spans="1:35" x14ac:dyDescent="0.2">
      <c r="A108" s="245" t="s">
        <v>248</v>
      </c>
      <c r="B108" s="240">
        <v>20</v>
      </c>
      <c r="C108" s="245" t="s">
        <v>40</v>
      </c>
      <c r="D108" s="177"/>
      <c r="E108" s="339">
        <v>0</v>
      </c>
      <c r="F108" s="174">
        <f t="shared" si="40"/>
        <v>0</v>
      </c>
      <c r="G108" s="174"/>
      <c r="H108" s="178"/>
      <c r="I108" s="363">
        <v>0</v>
      </c>
      <c r="J108" s="179">
        <f t="shared" si="41"/>
        <v>0</v>
      </c>
      <c r="K108" s="179"/>
      <c r="L108" s="180"/>
      <c r="M108" s="346">
        <v>0</v>
      </c>
      <c r="N108" s="181">
        <f t="shared" si="42"/>
        <v>0</v>
      </c>
      <c r="O108" s="181"/>
      <c r="P108" s="182"/>
      <c r="Q108" s="348">
        <v>0</v>
      </c>
      <c r="R108" s="183">
        <f t="shared" si="43"/>
        <v>0</v>
      </c>
      <c r="S108" s="183"/>
      <c r="T108" s="184"/>
      <c r="U108" s="352">
        <v>0</v>
      </c>
      <c r="V108" s="185">
        <f t="shared" si="44"/>
        <v>0</v>
      </c>
      <c r="W108" s="184"/>
      <c r="X108" s="186"/>
      <c r="Y108" s="355">
        <v>0</v>
      </c>
      <c r="Z108" s="187">
        <f t="shared" si="45"/>
        <v>0</v>
      </c>
      <c r="AA108" s="187"/>
      <c r="AB108" s="188"/>
      <c r="AC108" s="359">
        <v>0</v>
      </c>
      <c r="AD108" s="189">
        <f t="shared" si="46"/>
        <v>0</v>
      </c>
      <c r="AE108" s="189"/>
      <c r="AF108" s="190"/>
      <c r="AG108" s="361">
        <v>0</v>
      </c>
      <c r="AH108" s="191">
        <f t="shared" si="47"/>
        <v>0</v>
      </c>
      <c r="AI108" s="191"/>
    </row>
    <row r="109" spans="1:35" x14ac:dyDescent="0.2">
      <c r="A109" s="245" t="s">
        <v>249</v>
      </c>
      <c r="B109" s="240">
        <v>7</v>
      </c>
      <c r="C109" s="245" t="s">
        <v>40</v>
      </c>
      <c r="D109" s="192"/>
      <c r="E109" s="340">
        <v>0</v>
      </c>
      <c r="F109" s="193">
        <f t="shared" si="40"/>
        <v>0</v>
      </c>
      <c r="G109" s="193"/>
      <c r="H109" s="194"/>
      <c r="I109" s="343">
        <v>0</v>
      </c>
      <c r="J109" s="195">
        <f t="shared" si="41"/>
        <v>0</v>
      </c>
      <c r="K109" s="195"/>
      <c r="L109" s="196"/>
      <c r="M109" s="347">
        <v>0</v>
      </c>
      <c r="N109" s="197">
        <f t="shared" si="42"/>
        <v>0</v>
      </c>
      <c r="O109" s="197"/>
      <c r="P109" s="198"/>
      <c r="Q109" s="349">
        <v>0</v>
      </c>
      <c r="R109" s="199">
        <f t="shared" si="43"/>
        <v>0</v>
      </c>
      <c r="S109" s="199"/>
      <c r="T109" s="200"/>
      <c r="U109" s="353">
        <v>0</v>
      </c>
      <c r="V109" s="201">
        <f t="shared" si="44"/>
        <v>0</v>
      </c>
      <c r="W109" s="200"/>
      <c r="X109" s="202"/>
      <c r="Y109" s="356">
        <v>0</v>
      </c>
      <c r="Z109" s="203">
        <f t="shared" si="45"/>
        <v>0</v>
      </c>
      <c r="AA109" s="203"/>
      <c r="AB109" s="204"/>
      <c r="AC109" s="360">
        <v>0</v>
      </c>
      <c r="AD109" s="205">
        <f t="shared" si="46"/>
        <v>0</v>
      </c>
      <c r="AE109" s="205"/>
      <c r="AF109" s="206"/>
      <c r="AG109" s="362">
        <v>0</v>
      </c>
      <c r="AH109" s="207">
        <f t="shared" si="47"/>
        <v>0</v>
      </c>
      <c r="AI109" s="207"/>
    </row>
    <row r="110" spans="1:35" x14ac:dyDescent="0.2">
      <c r="A110" s="239" t="s">
        <v>22</v>
      </c>
      <c r="B110" s="240">
        <v>5</v>
      </c>
      <c r="C110" s="245" t="s">
        <v>40</v>
      </c>
      <c r="D110" s="177"/>
      <c r="E110" s="339">
        <v>0</v>
      </c>
      <c r="F110" s="174">
        <f t="shared" si="40"/>
        <v>0</v>
      </c>
      <c r="G110" s="174"/>
      <c r="H110" s="178"/>
      <c r="I110" s="363">
        <v>0</v>
      </c>
      <c r="J110" s="179">
        <f t="shared" si="41"/>
        <v>0</v>
      </c>
      <c r="K110" s="179"/>
      <c r="L110" s="180"/>
      <c r="M110" s="346">
        <v>0</v>
      </c>
      <c r="N110" s="181">
        <f t="shared" si="42"/>
        <v>0</v>
      </c>
      <c r="O110" s="181"/>
      <c r="P110" s="182"/>
      <c r="Q110" s="348">
        <v>0</v>
      </c>
      <c r="R110" s="183">
        <f t="shared" si="43"/>
        <v>0</v>
      </c>
      <c r="S110" s="183"/>
      <c r="T110" s="184"/>
      <c r="U110" s="352">
        <v>0</v>
      </c>
      <c r="V110" s="185">
        <f t="shared" si="44"/>
        <v>0</v>
      </c>
      <c r="W110" s="184"/>
      <c r="X110" s="186"/>
      <c r="Y110" s="355">
        <v>0</v>
      </c>
      <c r="Z110" s="187">
        <f t="shared" si="45"/>
        <v>0</v>
      </c>
      <c r="AA110" s="187"/>
      <c r="AB110" s="188"/>
      <c r="AC110" s="359">
        <v>0</v>
      </c>
      <c r="AD110" s="189">
        <f t="shared" si="46"/>
        <v>0</v>
      </c>
      <c r="AE110" s="189"/>
      <c r="AF110" s="190"/>
      <c r="AG110" s="361">
        <v>0</v>
      </c>
      <c r="AH110" s="191">
        <f t="shared" si="47"/>
        <v>0</v>
      </c>
      <c r="AI110" s="191"/>
    </row>
    <row r="111" spans="1:35" x14ac:dyDescent="0.2">
      <c r="A111" s="239"/>
      <c r="B111" s="240"/>
      <c r="C111" s="239"/>
      <c r="D111" s="238"/>
      <c r="E111" s="227"/>
      <c r="F111" s="226">
        <f>SUM(F104:F110)</f>
        <v>0</v>
      </c>
      <c r="G111" s="226"/>
      <c r="H111" s="210"/>
      <c r="I111" s="228"/>
      <c r="J111" s="211">
        <f>SUM(J104:J110)</f>
        <v>0</v>
      </c>
      <c r="K111" s="211"/>
      <c r="L111" s="212"/>
      <c r="M111" s="229"/>
      <c r="N111" s="213">
        <f>SUM(N104:N110)</f>
        <v>0</v>
      </c>
      <c r="O111" s="213"/>
      <c r="P111" s="214"/>
      <c r="Q111" s="230"/>
      <c r="R111" s="215">
        <f>SUM(R104:R110)</f>
        <v>0</v>
      </c>
      <c r="S111" s="215"/>
      <c r="T111" s="216"/>
      <c r="U111" s="231"/>
      <c r="V111" s="217">
        <f>SUM(V104:V110)</f>
        <v>0</v>
      </c>
      <c r="W111" s="216"/>
      <c r="X111" s="218"/>
      <c r="Y111" s="232"/>
      <c r="Z111" s="232">
        <f>SUM(Z104:Z110)</f>
        <v>0</v>
      </c>
      <c r="AA111" s="232"/>
      <c r="AB111" s="220"/>
      <c r="AC111" s="233"/>
      <c r="AD111" s="221">
        <f>SUM(AD104:AD110)</f>
        <v>0</v>
      </c>
      <c r="AE111" s="221"/>
      <c r="AF111" s="378"/>
      <c r="AG111" s="378"/>
      <c r="AH111" s="378">
        <f>SUM(AH104:AH110)</f>
        <v>0</v>
      </c>
      <c r="AI111" s="378"/>
    </row>
    <row r="112" spans="1:35" x14ac:dyDescent="0.2">
      <c r="A112" s="393" t="s">
        <v>9</v>
      </c>
      <c r="B112" s="393"/>
      <c r="C112" s="393"/>
      <c r="D112" s="223"/>
      <c r="E112" s="224"/>
      <c r="F112" s="224"/>
      <c r="G112" s="224"/>
      <c r="H112" s="223"/>
      <c r="I112" s="224"/>
      <c r="J112" s="224"/>
      <c r="K112" s="224"/>
      <c r="L112" s="223"/>
      <c r="M112" s="224"/>
      <c r="N112" s="224"/>
      <c r="O112" s="224"/>
      <c r="P112" s="223"/>
      <c r="Q112" s="224"/>
      <c r="R112" s="224"/>
      <c r="S112" s="224"/>
      <c r="T112" s="223"/>
      <c r="U112" s="224"/>
      <c r="V112" s="224"/>
      <c r="W112" s="225"/>
      <c r="X112" s="223"/>
      <c r="Y112" s="224"/>
      <c r="Z112" s="224"/>
      <c r="AA112" s="224"/>
      <c r="AB112" s="223"/>
      <c r="AC112" s="224"/>
      <c r="AD112" s="224"/>
      <c r="AE112" s="224"/>
      <c r="AF112" s="223"/>
      <c r="AG112" s="224"/>
      <c r="AH112" s="224"/>
      <c r="AI112" s="224"/>
    </row>
    <row r="113" spans="1:35" x14ac:dyDescent="0.2">
      <c r="A113" s="288" t="s">
        <v>80</v>
      </c>
      <c r="B113" s="240">
        <v>13</v>
      </c>
      <c r="C113" s="245" t="s">
        <v>61</v>
      </c>
      <c r="D113" s="177"/>
      <c r="E113" s="339">
        <v>0</v>
      </c>
      <c r="F113" s="174">
        <f t="shared" ref="F113:F122" si="48">B113*E113</f>
        <v>0</v>
      </c>
      <c r="G113" s="174"/>
      <c r="H113" s="178"/>
      <c r="I113" s="363">
        <v>0</v>
      </c>
      <c r="J113" s="179">
        <f t="shared" ref="J113:J122" si="49">B113*I113</f>
        <v>0</v>
      </c>
      <c r="K113" s="179"/>
      <c r="L113" s="180"/>
      <c r="M113" s="346">
        <v>0</v>
      </c>
      <c r="N113" s="181">
        <f t="shared" ref="N113:N122" si="50">B113*M113</f>
        <v>0</v>
      </c>
      <c r="O113" s="181"/>
      <c r="P113" s="182"/>
      <c r="Q113" s="348">
        <v>0</v>
      </c>
      <c r="R113" s="183">
        <f t="shared" ref="R113:R122" si="51">B113*Q113</f>
        <v>0</v>
      </c>
      <c r="S113" s="183"/>
      <c r="T113" s="184"/>
      <c r="U113" s="352">
        <v>0</v>
      </c>
      <c r="V113" s="185">
        <f t="shared" ref="V113:V122" si="52">B113*U113</f>
        <v>0</v>
      </c>
      <c r="W113" s="184"/>
      <c r="X113" s="186"/>
      <c r="Y113" s="355">
        <v>0</v>
      </c>
      <c r="Z113" s="187">
        <f t="shared" ref="Z113:Z122" si="53">R113*Y113</f>
        <v>0</v>
      </c>
      <c r="AA113" s="187"/>
      <c r="AB113" s="188"/>
      <c r="AC113" s="359">
        <v>0</v>
      </c>
      <c r="AD113" s="189">
        <f t="shared" ref="AD113:AD122" si="54">W113*AC113</f>
        <v>0</v>
      </c>
      <c r="AE113" s="189"/>
      <c r="AF113" s="190"/>
      <c r="AG113" s="361">
        <v>0</v>
      </c>
      <c r="AH113" s="191">
        <f t="shared" ref="AH113:AH122" si="55">AA113*AG113</f>
        <v>0</v>
      </c>
      <c r="AI113" s="191"/>
    </row>
    <row r="114" spans="1:35" x14ac:dyDescent="0.2">
      <c r="A114" s="288" t="s">
        <v>79</v>
      </c>
      <c r="B114" s="240">
        <v>13</v>
      </c>
      <c r="C114" s="245" t="s">
        <v>61</v>
      </c>
      <c r="D114" s="192"/>
      <c r="E114" s="340">
        <v>0</v>
      </c>
      <c r="F114" s="193">
        <f t="shared" si="48"/>
        <v>0</v>
      </c>
      <c r="G114" s="193"/>
      <c r="H114" s="194"/>
      <c r="I114" s="343">
        <v>0</v>
      </c>
      <c r="J114" s="195">
        <f t="shared" si="49"/>
        <v>0</v>
      </c>
      <c r="K114" s="195"/>
      <c r="L114" s="196"/>
      <c r="M114" s="347">
        <v>0</v>
      </c>
      <c r="N114" s="197">
        <f t="shared" si="50"/>
        <v>0</v>
      </c>
      <c r="O114" s="197"/>
      <c r="P114" s="198"/>
      <c r="Q114" s="349">
        <v>0</v>
      </c>
      <c r="R114" s="199">
        <f t="shared" si="51"/>
        <v>0</v>
      </c>
      <c r="S114" s="199"/>
      <c r="T114" s="200"/>
      <c r="U114" s="353">
        <v>0</v>
      </c>
      <c r="V114" s="201">
        <f t="shared" si="52"/>
        <v>0</v>
      </c>
      <c r="W114" s="200"/>
      <c r="X114" s="202"/>
      <c r="Y114" s="356">
        <v>0</v>
      </c>
      <c r="Z114" s="203">
        <f t="shared" si="53"/>
        <v>0</v>
      </c>
      <c r="AA114" s="203"/>
      <c r="AB114" s="204"/>
      <c r="AC114" s="360">
        <v>0</v>
      </c>
      <c r="AD114" s="205">
        <f t="shared" si="54"/>
        <v>0</v>
      </c>
      <c r="AE114" s="205"/>
      <c r="AF114" s="206"/>
      <c r="AG114" s="362">
        <v>0</v>
      </c>
      <c r="AH114" s="207">
        <f t="shared" si="55"/>
        <v>0</v>
      </c>
      <c r="AI114" s="207"/>
    </row>
    <row r="115" spans="1:35" x14ac:dyDescent="0.2">
      <c r="A115" s="288" t="s">
        <v>81</v>
      </c>
      <c r="B115" s="240">
        <v>26</v>
      </c>
      <c r="C115" s="245" t="s">
        <v>40</v>
      </c>
      <c r="D115" s="177"/>
      <c r="E115" s="339">
        <v>0</v>
      </c>
      <c r="F115" s="174">
        <f t="shared" si="48"/>
        <v>0</v>
      </c>
      <c r="G115" s="174"/>
      <c r="H115" s="178"/>
      <c r="I115" s="363">
        <v>0</v>
      </c>
      <c r="J115" s="179">
        <f t="shared" si="49"/>
        <v>0</v>
      </c>
      <c r="K115" s="179"/>
      <c r="L115" s="180"/>
      <c r="M115" s="346">
        <v>0</v>
      </c>
      <c r="N115" s="181">
        <f t="shared" si="50"/>
        <v>0</v>
      </c>
      <c r="O115" s="181"/>
      <c r="P115" s="182"/>
      <c r="Q115" s="348">
        <v>0</v>
      </c>
      <c r="R115" s="183">
        <f t="shared" si="51"/>
        <v>0</v>
      </c>
      <c r="S115" s="183"/>
      <c r="T115" s="184"/>
      <c r="U115" s="352">
        <v>0</v>
      </c>
      <c r="V115" s="185">
        <f t="shared" si="52"/>
        <v>0</v>
      </c>
      <c r="W115" s="184"/>
      <c r="X115" s="186"/>
      <c r="Y115" s="355">
        <v>0</v>
      </c>
      <c r="Z115" s="187">
        <f t="shared" si="53"/>
        <v>0</v>
      </c>
      <c r="AA115" s="187"/>
      <c r="AB115" s="188"/>
      <c r="AC115" s="359">
        <v>0</v>
      </c>
      <c r="AD115" s="189">
        <f t="shared" si="54"/>
        <v>0</v>
      </c>
      <c r="AE115" s="189"/>
      <c r="AF115" s="190"/>
      <c r="AG115" s="361">
        <v>0</v>
      </c>
      <c r="AH115" s="191">
        <f t="shared" si="55"/>
        <v>0</v>
      </c>
      <c r="AI115" s="191"/>
    </row>
    <row r="116" spans="1:35" x14ac:dyDescent="0.2">
      <c r="A116" s="239" t="s">
        <v>8</v>
      </c>
      <c r="B116" s="240">
        <v>118</v>
      </c>
      <c r="C116" s="245" t="s">
        <v>273</v>
      </c>
      <c r="D116" s="192"/>
      <c r="E116" s="340">
        <v>0</v>
      </c>
      <c r="F116" s="193">
        <f t="shared" si="48"/>
        <v>0</v>
      </c>
      <c r="G116" s="193"/>
      <c r="H116" s="194"/>
      <c r="I116" s="343">
        <v>0</v>
      </c>
      <c r="J116" s="195">
        <f t="shared" si="49"/>
        <v>0</v>
      </c>
      <c r="K116" s="195"/>
      <c r="L116" s="196"/>
      <c r="M116" s="347">
        <v>0</v>
      </c>
      <c r="N116" s="197">
        <f t="shared" si="50"/>
        <v>0</v>
      </c>
      <c r="O116" s="197"/>
      <c r="P116" s="198"/>
      <c r="Q116" s="349">
        <v>0</v>
      </c>
      <c r="R116" s="199">
        <f t="shared" si="51"/>
        <v>0</v>
      </c>
      <c r="S116" s="199"/>
      <c r="T116" s="200"/>
      <c r="U116" s="353">
        <v>0</v>
      </c>
      <c r="V116" s="201">
        <f t="shared" si="52"/>
        <v>0</v>
      </c>
      <c r="W116" s="200"/>
      <c r="X116" s="202"/>
      <c r="Y116" s="356">
        <v>0</v>
      </c>
      <c r="Z116" s="203">
        <f t="shared" si="53"/>
        <v>0</v>
      </c>
      <c r="AA116" s="203"/>
      <c r="AB116" s="204"/>
      <c r="AC116" s="360">
        <v>0</v>
      </c>
      <c r="AD116" s="205">
        <f t="shared" si="54"/>
        <v>0</v>
      </c>
      <c r="AE116" s="205"/>
      <c r="AF116" s="206"/>
      <c r="AG116" s="362">
        <v>0</v>
      </c>
      <c r="AH116" s="207">
        <f t="shared" si="55"/>
        <v>0</v>
      </c>
      <c r="AI116" s="207"/>
    </row>
    <row r="117" spans="1:35" x14ac:dyDescent="0.2">
      <c r="A117" s="239" t="s">
        <v>94</v>
      </c>
      <c r="B117" s="240">
        <v>28</v>
      </c>
      <c r="C117" s="245" t="s">
        <v>62</v>
      </c>
      <c r="D117" s="177"/>
      <c r="E117" s="339">
        <v>0</v>
      </c>
      <c r="F117" s="174">
        <f t="shared" si="48"/>
        <v>0</v>
      </c>
      <c r="G117" s="174"/>
      <c r="H117" s="178"/>
      <c r="I117" s="363">
        <v>0</v>
      </c>
      <c r="J117" s="179">
        <f t="shared" si="49"/>
        <v>0</v>
      </c>
      <c r="K117" s="179"/>
      <c r="L117" s="180"/>
      <c r="M117" s="346">
        <v>0</v>
      </c>
      <c r="N117" s="181">
        <f t="shared" si="50"/>
        <v>0</v>
      </c>
      <c r="O117" s="181"/>
      <c r="P117" s="182"/>
      <c r="Q117" s="348">
        <v>0</v>
      </c>
      <c r="R117" s="183">
        <f t="shared" si="51"/>
        <v>0</v>
      </c>
      <c r="S117" s="183"/>
      <c r="T117" s="184"/>
      <c r="U117" s="352">
        <v>0</v>
      </c>
      <c r="V117" s="185">
        <f t="shared" si="52"/>
        <v>0</v>
      </c>
      <c r="W117" s="184"/>
      <c r="X117" s="186"/>
      <c r="Y117" s="355">
        <v>0</v>
      </c>
      <c r="Z117" s="187">
        <f t="shared" si="53"/>
        <v>0</v>
      </c>
      <c r="AA117" s="187"/>
      <c r="AB117" s="188"/>
      <c r="AC117" s="359">
        <v>0</v>
      </c>
      <c r="AD117" s="189">
        <f t="shared" si="54"/>
        <v>0</v>
      </c>
      <c r="AE117" s="189"/>
      <c r="AF117" s="190"/>
      <c r="AG117" s="361">
        <v>0</v>
      </c>
      <c r="AH117" s="191">
        <f t="shared" si="55"/>
        <v>0</v>
      </c>
      <c r="AI117" s="191"/>
    </row>
    <row r="118" spans="1:35" x14ac:dyDescent="0.2">
      <c r="A118" s="288" t="s">
        <v>95</v>
      </c>
      <c r="B118" s="240">
        <v>11</v>
      </c>
      <c r="C118" s="245" t="s">
        <v>62</v>
      </c>
      <c r="D118" s="192"/>
      <c r="E118" s="340">
        <v>0</v>
      </c>
      <c r="F118" s="193">
        <f t="shared" si="48"/>
        <v>0</v>
      </c>
      <c r="G118" s="193"/>
      <c r="H118" s="194"/>
      <c r="I118" s="343">
        <v>0</v>
      </c>
      <c r="J118" s="195">
        <f t="shared" si="49"/>
        <v>0</v>
      </c>
      <c r="K118" s="195"/>
      <c r="L118" s="196"/>
      <c r="M118" s="347">
        <v>0</v>
      </c>
      <c r="N118" s="197">
        <f t="shared" si="50"/>
        <v>0</v>
      </c>
      <c r="O118" s="197"/>
      <c r="P118" s="198"/>
      <c r="Q118" s="349">
        <v>0</v>
      </c>
      <c r="R118" s="199">
        <f t="shared" si="51"/>
        <v>0</v>
      </c>
      <c r="S118" s="199"/>
      <c r="T118" s="200"/>
      <c r="U118" s="353">
        <v>0</v>
      </c>
      <c r="V118" s="201">
        <f t="shared" si="52"/>
        <v>0</v>
      </c>
      <c r="W118" s="200"/>
      <c r="X118" s="202"/>
      <c r="Y118" s="356">
        <v>0</v>
      </c>
      <c r="Z118" s="203">
        <f t="shared" si="53"/>
        <v>0</v>
      </c>
      <c r="AA118" s="203"/>
      <c r="AB118" s="204"/>
      <c r="AC118" s="360">
        <v>0</v>
      </c>
      <c r="AD118" s="205">
        <f t="shared" si="54"/>
        <v>0</v>
      </c>
      <c r="AE118" s="205"/>
      <c r="AF118" s="206"/>
      <c r="AG118" s="362">
        <v>0</v>
      </c>
      <c r="AH118" s="207">
        <f t="shared" si="55"/>
        <v>0</v>
      </c>
      <c r="AI118" s="207"/>
    </row>
    <row r="119" spans="1:35" x14ac:dyDescent="0.2">
      <c r="A119" s="239" t="s">
        <v>24</v>
      </c>
      <c r="B119" s="240">
        <v>3</v>
      </c>
      <c r="C119" s="245" t="s">
        <v>63</v>
      </c>
      <c r="D119" s="177"/>
      <c r="E119" s="339">
        <v>0</v>
      </c>
      <c r="F119" s="174">
        <f t="shared" si="48"/>
        <v>0</v>
      </c>
      <c r="G119" s="174"/>
      <c r="H119" s="178"/>
      <c r="I119" s="363">
        <v>0</v>
      </c>
      <c r="J119" s="179">
        <f t="shared" si="49"/>
        <v>0</v>
      </c>
      <c r="K119" s="179"/>
      <c r="L119" s="180"/>
      <c r="M119" s="346">
        <v>0</v>
      </c>
      <c r="N119" s="181">
        <f t="shared" si="50"/>
        <v>0</v>
      </c>
      <c r="O119" s="181"/>
      <c r="P119" s="182"/>
      <c r="Q119" s="348">
        <v>0</v>
      </c>
      <c r="R119" s="183">
        <f t="shared" si="51"/>
        <v>0</v>
      </c>
      <c r="S119" s="183"/>
      <c r="T119" s="184"/>
      <c r="U119" s="352">
        <v>0</v>
      </c>
      <c r="V119" s="185">
        <f t="shared" si="52"/>
        <v>0</v>
      </c>
      <c r="W119" s="184"/>
      <c r="X119" s="186"/>
      <c r="Y119" s="355">
        <v>0</v>
      </c>
      <c r="Z119" s="187">
        <f t="shared" si="53"/>
        <v>0</v>
      </c>
      <c r="AA119" s="187"/>
      <c r="AB119" s="188"/>
      <c r="AC119" s="359">
        <v>0</v>
      </c>
      <c r="AD119" s="189">
        <f t="shared" si="54"/>
        <v>0</v>
      </c>
      <c r="AE119" s="189"/>
      <c r="AF119" s="190"/>
      <c r="AG119" s="361">
        <v>0</v>
      </c>
      <c r="AH119" s="191">
        <f t="shared" si="55"/>
        <v>0</v>
      </c>
      <c r="AI119" s="191"/>
    </row>
    <row r="120" spans="1:35" s="3" customFormat="1" x14ac:dyDescent="0.2">
      <c r="A120" s="239" t="s">
        <v>35</v>
      </c>
      <c r="B120" s="240">
        <v>43</v>
      </c>
      <c r="C120" s="239"/>
      <c r="D120" s="192"/>
      <c r="E120" s="340">
        <v>0</v>
      </c>
      <c r="F120" s="193">
        <f t="shared" si="48"/>
        <v>0</v>
      </c>
      <c r="G120" s="193"/>
      <c r="H120" s="194"/>
      <c r="I120" s="343">
        <v>0</v>
      </c>
      <c r="J120" s="195">
        <f t="shared" si="49"/>
        <v>0</v>
      </c>
      <c r="K120" s="195"/>
      <c r="L120" s="196"/>
      <c r="M120" s="347">
        <v>5</v>
      </c>
      <c r="N120" s="197">
        <f t="shared" si="50"/>
        <v>215</v>
      </c>
      <c r="O120" s="197"/>
      <c r="P120" s="182"/>
      <c r="Q120" s="348">
        <v>0</v>
      </c>
      <c r="R120" s="183">
        <f t="shared" si="51"/>
        <v>0</v>
      </c>
      <c r="S120" s="183"/>
      <c r="T120" s="200"/>
      <c r="U120" s="353">
        <v>0</v>
      </c>
      <c r="V120" s="201">
        <f t="shared" si="52"/>
        <v>0</v>
      </c>
      <c r="W120" s="200"/>
      <c r="X120" s="202"/>
      <c r="Y120" s="356">
        <v>0</v>
      </c>
      <c r="Z120" s="203">
        <f t="shared" si="53"/>
        <v>0</v>
      </c>
      <c r="AA120" s="203"/>
      <c r="AB120" s="204"/>
      <c r="AC120" s="360">
        <v>0</v>
      </c>
      <c r="AD120" s="205">
        <f t="shared" si="54"/>
        <v>0</v>
      </c>
      <c r="AE120" s="205"/>
      <c r="AF120" s="206"/>
      <c r="AG120" s="362">
        <v>0</v>
      </c>
      <c r="AH120" s="207">
        <f t="shared" si="55"/>
        <v>0</v>
      </c>
      <c r="AI120" s="207"/>
    </row>
    <row r="121" spans="1:35" s="3" customFormat="1" x14ac:dyDescent="0.2">
      <c r="A121" s="239" t="s">
        <v>252</v>
      </c>
      <c r="B121" s="240">
        <v>25</v>
      </c>
      <c r="C121" s="239" t="s">
        <v>131</v>
      </c>
      <c r="D121" s="177"/>
      <c r="E121" s="339">
        <v>0</v>
      </c>
      <c r="F121" s="174">
        <f t="shared" si="48"/>
        <v>0</v>
      </c>
      <c r="G121" s="174"/>
      <c r="H121" s="178"/>
      <c r="I121" s="363">
        <v>0</v>
      </c>
      <c r="J121" s="179">
        <f t="shared" si="49"/>
        <v>0</v>
      </c>
      <c r="K121" s="179"/>
      <c r="L121" s="180"/>
      <c r="M121" s="346">
        <v>0</v>
      </c>
      <c r="N121" s="181">
        <f t="shared" si="50"/>
        <v>0</v>
      </c>
      <c r="O121" s="181"/>
      <c r="P121" s="198"/>
      <c r="Q121" s="349">
        <v>0</v>
      </c>
      <c r="R121" s="199">
        <f t="shared" si="51"/>
        <v>0</v>
      </c>
      <c r="S121" s="199"/>
      <c r="T121" s="184"/>
      <c r="U121" s="352">
        <v>0</v>
      </c>
      <c r="V121" s="185"/>
      <c r="W121" s="184"/>
      <c r="X121" s="186"/>
      <c r="Y121" s="355">
        <v>0</v>
      </c>
      <c r="Z121" s="187">
        <f t="shared" si="53"/>
        <v>0</v>
      </c>
      <c r="AA121" s="187"/>
      <c r="AB121" s="188"/>
      <c r="AC121" s="359">
        <v>0</v>
      </c>
      <c r="AD121" s="189">
        <f t="shared" si="54"/>
        <v>0</v>
      </c>
      <c r="AE121" s="189"/>
      <c r="AF121" s="190"/>
      <c r="AG121" s="361">
        <v>0</v>
      </c>
      <c r="AH121" s="191">
        <f t="shared" si="55"/>
        <v>0</v>
      </c>
      <c r="AI121" s="191"/>
    </row>
    <row r="122" spans="1:35" x14ac:dyDescent="0.2">
      <c r="A122" s="245" t="s">
        <v>253</v>
      </c>
      <c r="B122" s="240">
        <v>68</v>
      </c>
      <c r="C122" s="239" t="s">
        <v>131</v>
      </c>
      <c r="D122" s="192"/>
      <c r="E122" s="340">
        <v>0</v>
      </c>
      <c r="F122" s="193">
        <f t="shared" si="48"/>
        <v>0</v>
      </c>
      <c r="G122" s="193"/>
      <c r="H122" s="194"/>
      <c r="I122" s="343">
        <v>0</v>
      </c>
      <c r="J122" s="195">
        <f t="shared" si="49"/>
        <v>0</v>
      </c>
      <c r="K122" s="195"/>
      <c r="L122" s="196"/>
      <c r="M122" s="347">
        <v>1</v>
      </c>
      <c r="N122" s="197">
        <f t="shared" si="50"/>
        <v>68</v>
      </c>
      <c r="O122" s="197"/>
      <c r="P122" s="182"/>
      <c r="Q122" s="348">
        <v>0</v>
      </c>
      <c r="R122" s="183">
        <f t="shared" si="51"/>
        <v>0</v>
      </c>
      <c r="S122" s="183"/>
      <c r="T122" s="200"/>
      <c r="U122" s="353">
        <v>0</v>
      </c>
      <c r="V122" s="201">
        <f t="shared" si="52"/>
        <v>0</v>
      </c>
      <c r="W122" s="200"/>
      <c r="X122" s="202"/>
      <c r="Y122" s="356">
        <v>0</v>
      </c>
      <c r="Z122" s="203">
        <f t="shared" si="53"/>
        <v>0</v>
      </c>
      <c r="AA122" s="203"/>
      <c r="AB122" s="204"/>
      <c r="AC122" s="360">
        <v>0</v>
      </c>
      <c r="AD122" s="205">
        <f t="shared" si="54"/>
        <v>0</v>
      </c>
      <c r="AE122" s="205"/>
      <c r="AF122" s="206"/>
      <c r="AG122" s="362">
        <v>0</v>
      </c>
      <c r="AH122" s="207">
        <f t="shared" si="55"/>
        <v>0</v>
      </c>
      <c r="AI122" s="207"/>
    </row>
    <row r="123" spans="1:35" x14ac:dyDescent="0.2">
      <c r="A123" s="239"/>
      <c r="B123" s="240"/>
      <c r="C123" s="239"/>
      <c r="D123" s="238"/>
      <c r="E123" s="227"/>
      <c r="F123" s="226">
        <f>SUM(F113:F122)</f>
        <v>0</v>
      </c>
      <c r="G123" s="226"/>
      <c r="H123" s="210"/>
      <c r="I123" s="228"/>
      <c r="J123" s="211">
        <f>SUM(J113:J122)</f>
        <v>0</v>
      </c>
      <c r="K123" s="211"/>
      <c r="L123" s="212"/>
      <c r="M123" s="229"/>
      <c r="N123" s="213">
        <f>SUM(N113:N122)</f>
        <v>283</v>
      </c>
      <c r="O123" s="213"/>
      <c r="P123" s="214"/>
      <c r="Q123" s="230"/>
      <c r="R123" s="215">
        <f>SUM(R113:R122)</f>
        <v>0</v>
      </c>
      <c r="S123" s="215"/>
      <c r="T123" s="216"/>
      <c r="U123" s="231"/>
      <c r="V123" s="217">
        <f>SUM(V113:V122)</f>
        <v>0</v>
      </c>
      <c r="W123" s="216"/>
      <c r="X123" s="218"/>
      <c r="Y123" s="232"/>
      <c r="Z123" s="219">
        <f>SUM(Z113:Z122)</f>
        <v>0</v>
      </c>
      <c r="AA123" s="219"/>
      <c r="AB123" s="220"/>
      <c r="AC123" s="233"/>
      <c r="AD123" s="221">
        <f>SUM(AD113:AD122)</f>
        <v>0</v>
      </c>
      <c r="AE123" s="221"/>
      <c r="AF123" s="220"/>
      <c r="AG123" s="233"/>
      <c r="AH123" s="221">
        <f>SUM(AH113:AH122)</f>
        <v>0</v>
      </c>
      <c r="AI123" s="221"/>
    </row>
    <row r="124" spans="1:35" x14ac:dyDescent="0.2">
      <c r="A124" s="393" t="s">
        <v>41</v>
      </c>
      <c r="B124" s="393"/>
      <c r="C124" s="393"/>
      <c r="D124" s="223"/>
      <c r="E124" s="224"/>
      <c r="F124" s="224"/>
      <c r="G124" s="224"/>
      <c r="H124" s="223"/>
      <c r="I124" s="224"/>
      <c r="J124" s="224"/>
      <c r="K124" s="224"/>
      <c r="L124" s="223"/>
      <c r="M124" s="224"/>
      <c r="N124" s="224"/>
      <c r="O124" s="224"/>
      <c r="P124" s="223"/>
      <c r="Q124" s="224"/>
      <c r="R124" s="224"/>
      <c r="S124" s="224"/>
      <c r="T124" s="223"/>
      <c r="U124" s="224"/>
      <c r="V124" s="224"/>
      <c r="W124" s="225"/>
      <c r="X124" s="223"/>
      <c r="Y124" s="224"/>
      <c r="Z124" s="224"/>
      <c r="AA124" s="224"/>
      <c r="AB124" s="223"/>
      <c r="AC124" s="224"/>
      <c r="AD124" s="224"/>
      <c r="AE124" s="224"/>
      <c r="AF124" s="223"/>
      <c r="AG124" s="224"/>
      <c r="AH124" s="224"/>
      <c r="AI124" s="224"/>
    </row>
    <row r="125" spans="1:35" x14ac:dyDescent="0.2">
      <c r="A125" s="245" t="s">
        <v>42</v>
      </c>
      <c r="B125" s="240">
        <v>6</v>
      </c>
      <c r="C125" s="245" t="s">
        <v>45</v>
      </c>
      <c r="D125" s="177"/>
      <c r="E125" s="339">
        <v>0</v>
      </c>
      <c r="F125" s="174">
        <f>B125*E125</f>
        <v>0</v>
      </c>
      <c r="G125" s="174"/>
      <c r="H125" s="178"/>
      <c r="I125" s="363">
        <v>0</v>
      </c>
      <c r="J125" s="179">
        <f>B125*I125</f>
        <v>0</v>
      </c>
      <c r="K125" s="179"/>
      <c r="L125" s="180"/>
      <c r="M125" s="346">
        <v>0</v>
      </c>
      <c r="N125" s="181">
        <f>B125*M125</f>
        <v>0</v>
      </c>
      <c r="O125" s="181"/>
      <c r="P125" s="182"/>
      <c r="Q125" s="348">
        <v>0</v>
      </c>
      <c r="R125" s="183">
        <f>B125*Q125</f>
        <v>0</v>
      </c>
      <c r="S125" s="183"/>
      <c r="T125" s="184"/>
      <c r="U125" s="352">
        <v>0</v>
      </c>
      <c r="V125" s="185">
        <f>B125*U125</f>
        <v>0</v>
      </c>
      <c r="W125" s="184"/>
      <c r="X125" s="186"/>
      <c r="Y125" s="355">
        <v>0</v>
      </c>
      <c r="Z125" s="187">
        <f>R125*Y125</f>
        <v>0</v>
      </c>
      <c r="AA125" s="187"/>
      <c r="AB125" s="188"/>
      <c r="AC125" s="359">
        <v>0</v>
      </c>
      <c r="AD125" s="189">
        <f>W125*AC125</f>
        <v>0</v>
      </c>
      <c r="AE125" s="189"/>
      <c r="AF125" s="190"/>
      <c r="AG125" s="361">
        <v>0</v>
      </c>
      <c r="AH125" s="191">
        <f>AA125*AG125</f>
        <v>0</v>
      </c>
      <c r="AI125" s="191"/>
    </row>
    <row r="126" spans="1:35" x14ac:dyDescent="0.2">
      <c r="A126" s="245" t="s">
        <v>43</v>
      </c>
      <c r="B126" s="240">
        <v>10</v>
      </c>
      <c r="C126" s="245" t="s">
        <v>45</v>
      </c>
      <c r="D126" s="192"/>
      <c r="E126" s="340">
        <v>0</v>
      </c>
      <c r="F126" s="193">
        <f>B126*E126</f>
        <v>0</v>
      </c>
      <c r="G126" s="193"/>
      <c r="H126" s="194"/>
      <c r="I126" s="343">
        <v>0</v>
      </c>
      <c r="J126" s="195">
        <f>B126*I126</f>
        <v>0</v>
      </c>
      <c r="K126" s="195"/>
      <c r="L126" s="196"/>
      <c r="M126" s="347">
        <v>0</v>
      </c>
      <c r="N126" s="197">
        <f>B126*M126</f>
        <v>0</v>
      </c>
      <c r="O126" s="197"/>
      <c r="P126" s="198"/>
      <c r="Q126" s="349">
        <v>0</v>
      </c>
      <c r="R126" s="199">
        <f>B126*Q126</f>
        <v>0</v>
      </c>
      <c r="S126" s="199"/>
      <c r="T126" s="200"/>
      <c r="U126" s="353">
        <v>0</v>
      </c>
      <c r="V126" s="201">
        <f>B126*U126</f>
        <v>0</v>
      </c>
      <c r="W126" s="200"/>
      <c r="X126" s="202"/>
      <c r="Y126" s="356">
        <v>0</v>
      </c>
      <c r="Z126" s="203">
        <f>R126*Y126</f>
        <v>0</v>
      </c>
      <c r="AA126" s="203"/>
      <c r="AB126" s="204"/>
      <c r="AC126" s="360">
        <v>0</v>
      </c>
      <c r="AD126" s="205">
        <f>W126*AC126</f>
        <v>0</v>
      </c>
      <c r="AE126" s="205"/>
      <c r="AF126" s="206"/>
      <c r="AG126" s="362">
        <v>0</v>
      </c>
      <c r="AH126" s="207">
        <f>AA126*AG126</f>
        <v>0</v>
      </c>
      <c r="AI126" s="207"/>
    </row>
    <row r="127" spans="1:35" x14ac:dyDescent="0.2">
      <c r="A127" s="245" t="s">
        <v>44</v>
      </c>
      <c r="B127" s="240">
        <v>15</v>
      </c>
      <c r="C127" s="245" t="s">
        <v>45</v>
      </c>
      <c r="D127" s="177"/>
      <c r="E127" s="339">
        <v>0</v>
      </c>
      <c r="F127" s="174">
        <f>B127*E127</f>
        <v>0</v>
      </c>
      <c r="G127" s="174"/>
      <c r="H127" s="178"/>
      <c r="I127" s="363">
        <v>0</v>
      </c>
      <c r="J127" s="179">
        <f>B127*I127</f>
        <v>0</v>
      </c>
      <c r="K127" s="179"/>
      <c r="L127" s="180"/>
      <c r="M127" s="346">
        <v>0</v>
      </c>
      <c r="N127" s="181">
        <f>B127*M127</f>
        <v>0</v>
      </c>
      <c r="O127" s="181"/>
      <c r="P127" s="182"/>
      <c r="Q127" s="348">
        <v>0</v>
      </c>
      <c r="R127" s="183">
        <f>B127*Q127</f>
        <v>0</v>
      </c>
      <c r="S127" s="183"/>
      <c r="T127" s="184"/>
      <c r="U127" s="352">
        <v>0</v>
      </c>
      <c r="V127" s="185">
        <f>B127*U127</f>
        <v>0</v>
      </c>
      <c r="W127" s="184"/>
      <c r="X127" s="186"/>
      <c r="Y127" s="355">
        <v>0</v>
      </c>
      <c r="Z127" s="187">
        <f>R127*Y127</f>
        <v>0</v>
      </c>
      <c r="AA127" s="187"/>
      <c r="AB127" s="188"/>
      <c r="AC127" s="359">
        <v>0</v>
      </c>
      <c r="AD127" s="189">
        <f>W127*AC127</f>
        <v>0</v>
      </c>
      <c r="AE127" s="189"/>
      <c r="AF127" s="190"/>
      <c r="AG127" s="361">
        <v>0</v>
      </c>
      <c r="AH127" s="191">
        <f>AA127*AG127</f>
        <v>0</v>
      </c>
      <c r="AI127" s="191"/>
    </row>
    <row r="128" spans="1:35" x14ac:dyDescent="0.2">
      <c r="A128" s="245"/>
      <c r="B128" s="240"/>
      <c r="C128" s="245"/>
      <c r="D128" s="237"/>
      <c r="E128" s="227"/>
      <c r="F128" s="226">
        <f>SUM(F125:F127)</f>
        <v>0</v>
      </c>
      <c r="G128" s="226"/>
      <c r="H128" s="210"/>
      <c r="I128" s="228"/>
      <c r="J128" s="211">
        <f>SUM(J125:J127)</f>
        <v>0</v>
      </c>
      <c r="K128" s="211"/>
      <c r="L128" s="212"/>
      <c r="M128" s="229"/>
      <c r="N128" s="213">
        <f>SUM(N125:N127)</f>
        <v>0</v>
      </c>
      <c r="O128" s="213"/>
      <c r="P128" s="214"/>
      <c r="Q128" s="230"/>
      <c r="R128" s="215">
        <f>SUM(R125:R127)</f>
        <v>0</v>
      </c>
      <c r="S128" s="215"/>
      <c r="T128" s="216"/>
      <c r="U128" s="231"/>
      <c r="V128" s="217">
        <f>SUM(V125:V127)</f>
        <v>0</v>
      </c>
      <c r="W128" s="216"/>
      <c r="X128" s="218"/>
      <c r="Y128" s="232"/>
      <c r="Z128" s="219">
        <f>SUM(Z125:Z127)</f>
        <v>0</v>
      </c>
      <c r="AA128" s="219"/>
      <c r="AB128" s="220"/>
      <c r="AC128" s="233"/>
      <c r="AD128" s="221">
        <f>SUM(AD125:AD127)</f>
        <v>0</v>
      </c>
      <c r="AE128" s="221"/>
      <c r="AF128" s="378"/>
      <c r="AG128" s="378"/>
      <c r="AH128" s="378">
        <f>SUM(AH125:AH127)</f>
        <v>0</v>
      </c>
      <c r="AI128" s="378"/>
    </row>
    <row r="129" spans="1:35" x14ac:dyDescent="0.2">
      <c r="A129" s="393" t="s">
        <v>46</v>
      </c>
      <c r="B129" s="393"/>
      <c r="C129" s="393"/>
      <c r="D129" s="223"/>
      <c r="E129" s="224"/>
      <c r="F129" s="224"/>
      <c r="G129" s="224"/>
      <c r="H129" s="223"/>
      <c r="I129" s="224"/>
      <c r="J129" s="224"/>
      <c r="K129" s="224"/>
      <c r="L129" s="223"/>
      <c r="M129" s="224"/>
      <c r="N129" s="224"/>
      <c r="O129" s="224"/>
      <c r="P129" s="223"/>
      <c r="Q129" s="224"/>
      <c r="R129" s="224"/>
      <c r="S129" s="224"/>
      <c r="T129" s="223"/>
      <c r="U129" s="224"/>
      <c r="V129" s="224"/>
      <c r="W129" s="225"/>
      <c r="X129" s="223"/>
      <c r="Y129" s="224"/>
      <c r="Z129" s="224"/>
      <c r="AA129" s="224"/>
      <c r="AB129" s="223"/>
      <c r="AC129" s="224"/>
      <c r="AD129" s="224"/>
      <c r="AE129" s="224"/>
      <c r="AF129" s="223"/>
      <c r="AG129" s="224"/>
      <c r="AH129" s="224"/>
      <c r="AI129" s="224"/>
    </row>
    <row r="130" spans="1:35" x14ac:dyDescent="0.2">
      <c r="A130" s="245" t="s">
        <v>254</v>
      </c>
      <c r="B130" s="240"/>
      <c r="C130" s="239"/>
      <c r="D130" s="177"/>
      <c r="E130" s="339">
        <v>0</v>
      </c>
      <c r="F130" s="174">
        <f>B130*E130</f>
        <v>0</v>
      </c>
      <c r="G130" s="174"/>
      <c r="H130" s="178"/>
      <c r="I130" s="363">
        <v>0</v>
      </c>
      <c r="J130" s="179">
        <f>B130*I130</f>
        <v>0</v>
      </c>
      <c r="K130" s="179"/>
      <c r="L130" s="180"/>
      <c r="M130" s="346">
        <v>0</v>
      </c>
      <c r="N130" s="181">
        <f>B130*M130</f>
        <v>0</v>
      </c>
      <c r="O130" s="181"/>
      <c r="P130" s="182"/>
      <c r="Q130" s="348">
        <v>0</v>
      </c>
      <c r="R130" s="183">
        <f>B130*Q130</f>
        <v>0</v>
      </c>
      <c r="S130" s="183"/>
      <c r="T130" s="184"/>
      <c r="U130" s="352">
        <v>0</v>
      </c>
      <c r="V130" s="185">
        <f>B130*U130</f>
        <v>0</v>
      </c>
      <c r="W130" s="184"/>
      <c r="X130" s="186"/>
      <c r="Y130" s="355">
        <v>0</v>
      </c>
      <c r="Z130" s="187">
        <f>R130*Y130</f>
        <v>0</v>
      </c>
      <c r="AA130" s="187"/>
      <c r="AB130" s="188"/>
      <c r="AC130" s="359">
        <v>0</v>
      </c>
      <c r="AD130" s="189">
        <f>W130*AC130</f>
        <v>0</v>
      </c>
      <c r="AE130" s="189"/>
      <c r="AF130" s="190"/>
      <c r="AG130" s="361">
        <v>0</v>
      </c>
      <c r="AH130" s="191">
        <f>AA130*AG130</f>
        <v>0</v>
      </c>
      <c r="AI130" s="191"/>
    </row>
    <row r="131" spans="1:35" s="132" customFormat="1" x14ac:dyDescent="0.2">
      <c r="A131" s="245" t="s">
        <v>255</v>
      </c>
      <c r="B131" s="240">
        <v>15</v>
      </c>
      <c r="C131" s="239"/>
      <c r="D131" s="192"/>
      <c r="E131" s="340">
        <v>0</v>
      </c>
      <c r="F131" s="193">
        <f>B131*E131</f>
        <v>0</v>
      </c>
      <c r="G131" s="193"/>
      <c r="H131" s="194"/>
      <c r="I131" s="343">
        <v>0</v>
      </c>
      <c r="J131" s="195">
        <f>B131*I131</f>
        <v>0</v>
      </c>
      <c r="K131" s="195"/>
      <c r="L131" s="196"/>
      <c r="M131" s="347">
        <v>0</v>
      </c>
      <c r="N131" s="197">
        <f>B131*M131</f>
        <v>0</v>
      </c>
      <c r="O131" s="197"/>
      <c r="P131" s="198"/>
      <c r="Q131" s="349">
        <v>0</v>
      </c>
      <c r="R131" s="199">
        <f>B131*Q131</f>
        <v>0</v>
      </c>
      <c r="S131" s="199"/>
      <c r="T131" s="200"/>
      <c r="U131" s="353">
        <v>0</v>
      </c>
      <c r="V131" s="201">
        <f>B131*U131</f>
        <v>0</v>
      </c>
      <c r="W131" s="200"/>
      <c r="X131" s="202"/>
      <c r="Y131" s="356">
        <v>0</v>
      </c>
      <c r="Z131" s="203">
        <f>R131*Y131</f>
        <v>0</v>
      </c>
      <c r="AA131" s="203"/>
      <c r="AB131" s="204"/>
      <c r="AC131" s="360">
        <v>0</v>
      </c>
      <c r="AD131" s="205">
        <f>W131*AC131</f>
        <v>0</v>
      </c>
      <c r="AE131" s="205"/>
      <c r="AF131" s="206"/>
      <c r="AG131" s="362">
        <v>0</v>
      </c>
      <c r="AH131" s="207">
        <f>AA131*AG131</f>
        <v>0</v>
      </c>
      <c r="AI131" s="207"/>
    </row>
    <row r="132" spans="1:35" x14ac:dyDescent="0.2">
      <c r="A132" s="245" t="s">
        <v>256</v>
      </c>
      <c r="B132" s="240">
        <v>20</v>
      </c>
      <c r="C132" s="239"/>
      <c r="D132" s="177"/>
      <c r="E132" s="339">
        <v>0</v>
      </c>
      <c r="F132" s="174">
        <f>B132*E132</f>
        <v>0</v>
      </c>
      <c r="G132" s="174"/>
      <c r="H132" s="178"/>
      <c r="I132" s="363">
        <v>0</v>
      </c>
      <c r="J132" s="179">
        <f>B132*I132</f>
        <v>0</v>
      </c>
      <c r="K132" s="179"/>
      <c r="L132" s="180"/>
      <c r="M132" s="346">
        <v>0</v>
      </c>
      <c r="N132" s="181">
        <f>B132*M132</f>
        <v>0</v>
      </c>
      <c r="O132" s="181"/>
      <c r="P132" s="182"/>
      <c r="Q132" s="348">
        <v>0</v>
      </c>
      <c r="R132" s="183">
        <f>B132*Q132</f>
        <v>0</v>
      </c>
      <c r="S132" s="183"/>
      <c r="T132" s="184"/>
      <c r="U132" s="352">
        <v>0</v>
      </c>
      <c r="V132" s="185">
        <f>B132*U132</f>
        <v>0</v>
      </c>
      <c r="W132" s="184"/>
      <c r="X132" s="186"/>
      <c r="Y132" s="355">
        <v>0</v>
      </c>
      <c r="Z132" s="187">
        <f>R132*Y132</f>
        <v>0</v>
      </c>
      <c r="AA132" s="187"/>
      <c r="AB132" s="188"/>
      <c r="AC132" s="359">
        <v>0</v>
      </c>
      <c r="AD132" s="189">
        <f>W132*AC132</f>
        <v>0</v>
      </c>
      <c r="AE132" s="189"/>
      <c r="AF132" s="190"/>
      <c r="AG132" s="361">
        <v>0</v>
      </c>
      <c r="AH132" s="191">
        <f>AA132*AG132</f>
        <v>0</v>
      </c>
      <c r="AI132" s="191"/>
    </row>
    <row r="133" spans="1:35" s="3" customFormat="1" x14ac:dyDescent="0.2">
      <c r="A133" s="239"/>
      <c r="B133" s="240"/>
      <c r="C133" s="239"/>
      <c r="D133" s="238"/>
      <c r="E133" s="227"/>
      <c r="F133" s="226">
        <f>SUM(F130:F132)</f>
        <v>0</v>
      </c>
      <c r="G133" s="226"/>
      <c r="H133" s="210"/>
      <c r="I133" s="228"/>
      <c r="J133" s="211">
        <f>SUM(J130:J132)</f>
        <v>0</v>
      </c>
      <c r="K133" s="211"/>
      <c r="L133" s="212"/>
      <c r="M133" s="229"/>
      <c r="N133" s="213">
        <f>SUM(N130:N132)</f>
        <v>0</v>
      </c>
      <c r="O133" s="213"/>
      <c r="P133" s="214"/>
      <c r="Q133" s="230"/>
      <c r="R133" s="215">
        <f>SUM(R130:R132)</f>
        <v>0</v>
      </c>
      <c r="S133" s="215"/>
      <c r="T133" s="216"/>
      <c r="U133" s="231"/>
      <c r="V133" s="217">
        <f>SUM(V130:V132)</f>
        <v>0</v>
      </c>
      <c r="W133" s="216"/>
      <c r="X133" s="218"/>
      <c r="Y133" s="232"/>
      <c r="Z133" s="219">
        <f>SUM(Z130:Z132)</f>
        <v>0</v>
      </c>
      <c r="AA133" s="219"/>
      <c r="AB133" s="220"/>
      <c r="AC133" s="233"/>
      <c r="AD133" s="221">
        <f>SUM(AD130:AD132)</f>
        <v>0</v>
      </c>
      <c r="AE133" s="221"/>
      <c r="AF133" s="378"/>
      <c r="AG133" s="378"/>
      <c r="AH133" s="378">
        <f>SUM(AH130:AH132)</f>
        <v>0</v>
      </c>
      <c r="AI133" s="378"/>
    </row>
    <row r="134" spans="1:35" x14ac:dyDescent="0.2">
      <c r="A134" s="239"/>
      <c r="B134" s="240"/>
      <c r="C134" s="239"/>
      <c r="D134" s="239"/>
      <c r="E134" s="240"/>
      <c r="F134" s="240"/>
      <c r="G134" s="240"/>
      <c r="H134" s="239"/>
      <c r="I134" s="240"/>
      <c r="J134" s="240"/>
      <c r="K134" s="240"/>
      <c r="L134" s="239"/>
      <c r="M134" s="240"/>
      <c r="N134" s="240"/>
      <c r="O134" s="240"/>
      <c r="P134" s="239"/>
      <c r="Q134" s="240"/>
      <c r="R134" s="240"/>
      <c r="S134" s="240"/>
      <c r="T134" s="239"/>
      <c r="U134" s="240"/>
      <c r="V134" s="240"/>
      <c r="W134" s="239"/>
      <c r="X134" s="239"/>
      <c r="Y134" s="240"/>
      <c r="Z134" s="240"/>
      <c r="AA134" s="240"/>
      <c r="AB134" s="239"/>
      <c r="AC134" s="240"/>
      <c r="AD134" s="240"/>
      <c r="AE134" s="240"/>
      <c r="AF134" s="239"/>
      <c r="AG134" s="240"/>
      <c r="AH134" s="240"/>
      <c r="AI134" s="240"/>
    </row>
    <row r="135" spans="1:35" x14ac:dyDescent="0.2">
      <c r="A135" s="394" t="s">
        <v>142</v>
      </c>
      <c r="B135" s="395"/>
      <c r="C135" s="396"/>
      <c r="D135" s="241"/>
      <c r="E135" s="242"/>
      <c r="F135" s="243">
        <f>SUM(F46+F68+F102+F111+F123+F128+F133)</f>
        <v>170</v>
      </c>
      <c r="G135" s="244"/>
      <c r="H135" s="245"/>
      <c r="I135" s="242"/>
      <c r="J135" s="243">
        <f>SUM(J68+J102+J111+J123+J128+J133)</f>
        <v>0</v>
      </c>
      <c r="K135" s="244"/>
      <c r="L135" s="245"/>
      <c r="M135" s="242"/>
      <c r="N135" s="243">
        <f>SUM(N68+N102+N111+N123+N128+N133)</f>
        <v>283</v>
      </c>
      <c r="O135" s="244"/>
      <c r="P135" s="245"/>
      <c r="Q135" s="242"/>
      <c r="R135" s="243">
        <f>SUM(R68+R102+R111+R123+R128+R133)</f>
        <v>0</v>
      </c>
      <c r="S135" s="244"/>
      <c r="T135" s="245"/>
      <c r="U135" s="246"/>
      <c r="V135" s="247">
        <f>SUM(V68+V102+V123+V128+V133)</f>
        <v>0</v>
      </c>
      <c r="W135" s="239"/>
      <c r="X135" s="245"/>
      <c r="Y135" s="242"/>
      <c r="Z135" s="243">
        <f>SUM(Z68+Z102+Z111+Z123+Z128+Z133)</f>
        <v>0</v>
      </c>
      <c r="AA135" s="244"/>
      <c r="AB135" s="245"/>
      <c r="AC135" s="242"/>
      <c r="AD135" s="243">
        <f>SUM(AD68+AD102+AD111+AD123+AD128+AD133)</f>
        <v>0</v>
      </c>
      <c r="AE135" s="244"/>
      <c r="AF135" s="245"/>
      <c r="AG135" s="242"/>
      <c r="AH135" s="243">
        <f>SUM(AH68+AH102+AH111+AH123+AH128+AH133)</f>
        <v>0</v>
      </c>
      <c r="AI135" s="244"/>
    </row>
    <row r="136" spans="1:35" x14ac:dyDescent="0.2">
      <c r="A136" s="387" t="s">
        <v>141</v>
      </c>
      <c r="B136" s="388"/>
      <c r="C136" s="389"/>
      <c r="D136" s="248"/>
      <c r="E136" s="249">
        <f>SUM(E4:E132)</f>
        <v>22</v>
      </c>
      <c r="F136" s="250">
        <f>SUM(F13+F46+F68+F102+F111+F123+F128+F133)</f>
        <v>522</v>
      </c>
      <c r="G136" s="251"/>
      <c r="H136" s="252"/>
      <c r="I136" s="253">
        <f>SUM(I4:I132)</f>
        <v>10</v>
      </c>
      <c r="J136" s="254">
        <f>SUM(J13+J46+J68+J102+J111+J123+J128+J133)</f>
        <v>244</v>
      </c>
      <c r="K136" s="255"/>
      <c r="L136" s="256"/>
      <c r="M136" s="257">
        <f>SUM(M4:M132)</f>
        <v>9</v>
      </c>
      <c r="N136" s="258">
        <f>SUM(N13+N46+N68+N102+N111+N123+N128+N133)</f>
        <v>318</v>
      </c>
      <c r="O136" s="259"/>
      <c r="P136" s="260"/>
      <c r="Q136" s="261">
        <f>SUM(Q4:Q132)</f>
        <v>0</v>
      </c>
      <c r="R136" s="262">
        <f>SUM(R13+R46+R68+R102+R111+R123+R128+R133)</f>
        <v>0</v>
      </c>
      <c r="S136" s="263"/>
      <c r="T136" s="264"/>
      <c r="U136" s="265">
        <f>SUM(U4:U132)</f>
        <v>0</v>
      </c>
      <c r="V136" s="266">
        <f>SUM(V13+V46+V68+V102+V111+V123+V128+V133)</f>
        <v>0</v>
      </c>
      <c r="W136" s="216"/>
      <c r="X136" s="267"/>
      <c r="Y136" s="268">
        <f>SUM(Y4:Y132)</f>
        <v>0</v>
      </c>
      <c r="Z136" s="269">
        <f>SUM(Z13+Z46+Z68+Z102+Z111+Z123+Z128+Z133)</f>
        <v>0</v>
      </c>
      <c r="AA136" s="270"/>
      <c r="AB136" s="271"/>
      <c r="AC136" s="272">
        <f>SUM(AC4:AC132)</f>
        <v>0</v>
      </c>
      <c r="AD136" s="273">
        <f>SUM(AD13+AD46+AD68+AD102+AD111+AD123+AD128+AD133)</f>
        <v>0</v>
      </c>
      <c r="AE136" s="274"/>
      <c r="AF136" s="378"/>
      <c r="AG136" s="378">
        <f>SUM(AG4:AG132)</f>
        <v>0</v>
      </c>
      <c r="AH136" s="378">
        <f>SUM(AH13+AH46+AH68+AH102+AH111+AH123+AH128+AH133)</f>
        <v>0</v>
      </c>
      <c r="AI136" s="378"/>
    </row>
    <row r="137" spans="1:35" x14ac:dyDescent="0.2">
      <c r="A137" s="390"/>
      <c r="B137" s="391"/>
      <c r="C137" s="391"/>
      <c r="D137" s="126"/>
      <c r="U137" s="16"/>
      <c r="V137" s="16"/>
      <c r="X137" s="132"/>
      <c r="Y137" s="130"/>
      <c r="Z137" s="130"/>
      <c r="AA137" s="130"/>
      <c r="AB137" s="132"/>
      <c r="AC137" s="130"/>
      <c r="AD137" s="130"/>
      <c r="AE137" s="130"/>
    </row>
    <row r="138" spans="1:35" s="3" customFormat="1" x14ac:dyDescent="0.2">
      <c r="A138" s="392"/>
      <c r="B138" s="392"/>
      <c r="C138" s="392"/>
      <c r="D138" s="127"/>
      <c r="E138" s="10"/>
      <c r="F138" s="7"/>
      <c r="G138" s="131"/>
      <c r="H138"/>
      <c r="I138" s="10"/>
      <c r="J138" s="9"/>
      <c r="K138" s="131"/>
      <c r="L138"/>
      <c r="M138" s="10"/>
      <c r="N138" s="9"/>
      <c r="O138" s="131"/>
      <c r="P138"/>
      <c r="Q138" s="10"/>
      <c r="R138" s="9"/>
      <c r="S138" s="131"/>
      <c r="U138" s="10"/>
      <c r="V138" s="15"/>
      <c r="AB138" s="132"/>
      <c r="AC138" s="130"/>
      <c r="AD138" s="130"/>
      <c r="AE138" s="130"/>
    </row>
    <row r="143" spans="1:35" s="2" customFormat="1" x14ac:dyDescent="0.2">
      <c r="A143"/>
      <c r="B143" s="1"/>
      <c r="C143"/>
      <c r="D143"/>
      <c r="E143" s="1"/>
      <c r="F143" s="1"/>
      <c r="G143" s="130"/>
      <c r="H143"/>
      <c r="I143" s="5"/>
      <c r="J143" s="5"/>
      <c r="K143" s="130"/>
      <c r="L143"/>
      <c r="M143" s="5"/>
      <c r="N143" s="5"/>
      <c r="O143" s="130"/>
      <c r="P143"/>
      <c r="Q143" s="5"/>
      <c r="R143" s="5"/>
      <c r="S143" s="130"/>
      <c r="T143"/>
      <c r="U143"/>
      <c r="V143"/>
    </row>
    <row r="144" spans="1:35" s="6" customFormat="1" x14ac:dyDescent="0.2">
      <c r="A144"/>
      <c r="B144" s="1"/>
      <c r="C144"/>
      <c r="D144"/>
      <c r="E144" s="1"/>
      <c r="F144" s="1"/>
      <c r="G144" s="130"/>
      <c r="H144"/>
      <c r="I144" s="5"/>
      <c r="J144" s="5"/>
      <c r="K144" s="130"/>
      <c r="L144"/>
      <c r="M144" s="5"/>
      <c r="N144" s="5"/>
      <c r="O144" s="130"/>
      <c r="P144"/>
      <c r="Q144" s="5"/>
      <c r="R144" s="5"/>
      <c r="S144" s="130"/>
      <c r="T144"/>
      <c r="U144"/>
      <c r="V144"/>
    </row>
    <row r="146" spans="1:22" s="3" customFormat="1" x14ac:dyDescent="0.2">
      <c r="A146"/>
      <c r="B146" s="1"/>
      <c r="C146"/>
      <c r="D146"/>
      <c r="E146" s="1"/>
      <c r="F146" s="1"/>
      <c r="G146" s="130"/>
      <c r="H146"/>
      <c r="I146" s="5"/>
      <c r="J146" s="5"/>
      <c r="K146" s="130"/>
      <c r="L146"/>
      <c r="M146" s="5"/>
      <c r="N146" s="5"/>
      <c r="O146" s="130"/>
      <c r="P146"/>
      <c r="Q146" s="5"/>
      <c r="R146" s="5"/>
      <c r="S146" s="130"/>
      <c r="T146"/>
      <c r="U146"/>
      <c r="V146"/>
    </row>
  </sheetData>
  <sheetProtection sheet="1"/>
  <mergeCells count="26">
    <mergeCell ref="X2:AA2"/>
    <mergeCell ref="AB2:AE2"/>
    <mergeCell ref="A136:C136"/>
    <mergeCell ref="A137:C137"/>
    <mergeCell ref="A138:C138"/>
    <mergeCell ref="A112:C112"/>
    <mergeCell ref="A135:C135"/>
    <mergeCell ref="A124:C124"/>
    <mergeCell ref="A3:C3"/>
    <mergeCell ref="A14:C14"/>
    <mergeCell ref="A47:C47"/>
    <mergeCell ref="A69:C69"/>
    <mergeCell ref="A103:C103"/>
    <mergeCell ref="A129:C129"/>
    <mergeCell ref="H2:K2"/>
    <mergeCell ref="D2:G2"/>
    <mergeCell ref="L2:O2"/>
    <mergeCell ref="P2:S2"/>
    <mergeCell ref="T2:W2"/>
    <mergeCell ref="AF111:AI111"/>
    <mergeCell ref="AF128:AI128"/>
    <mergeCell ref="AF133:AI133"/>
    <mergeCell ref="AF136:AI136"/>
    <mergeCell ref="AF2:AI2"/>
    <mergeCell ref="AF68:AI68"/>
    <mergeCell ref="AF102:AI102"/>
  </mergeCells>
  <phoneticPr fontId="1" type="noConversion"/>
  <pageMargins left="0.75" right="0.75" top="1" bottom="1" header="0.5" footer="0.5"/>
  <pageSetup paperSize="9"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A138D-3391-4FE6-A227-6B15B6FE22F6}">
  <dimension ref="A1:BT141"/>
  <sheetViews>
    <sheetView zoomScaleNormal="100" workbookViewId="0">
      <pane ySplit="1" topLeftCell="A2" activePane="bottomLeft" state="frozen"/>
      <selection pane="bottomLeft" activeCell="S17" sqref="S17:U17"/>
    </sheetView>
  </sheetViews>
  <sheetFormatPr defaultRowHeight="12.75" x14ac:dyDescent="0.2"/>
  <cols>
    <col min="1" max="1" width="18.7109375" customWidth="1"/>
    <col min="2" max="2" width="10.85546875" customWidth="1"/>
    <col min="3" max="3" width="12.5703125" customWidth="1"/>
    <col min="8" max="8" width="10.7109375" customWidth="1"/>
    <col min="10" max="10" width="18.7109375" customWidth="1"/>
    <col min="12" max="12" width="9.5703125" customWidth="1"/>
    <col min="19" max="19" width="18.7109375" customWidth="1"/>
    <col min="28" max="28" width="18.7109375" customWidth="1"/>
    <col min="37" max="37" width="18.7109375" customWidth="1"/>
    <col min="46" max="46" width="18.7109375" customWidth="1"/>
    <col min="55" max="55" width="18.7109375" customWidth="1"/>
    <col min="64" max="64" width="18.7109375" customWidth="1"/>
  </cols>
  <sheetData>
    <row r="1" spans="1:72" x14ac:dyDescent="0.2">
      <c r="A1" s="381" t="str">
        <f>'Weight Calcs'!D2</f>
        <v>VX1</v>
      </c>
      <c r="B1" s="381"/>
      <c r="C1" s="381"/>
      <c r="D1" s="381"/>
      <c r="E1" s="381"/>
      <c r="F1" s="381"/>
      <c r="G1" s="381"/>
      <c r="H1" s="381"/>
      <c r="I1" s="381"/>
      <c r="J1" s="380" t="str">
        <f>'Weight Calcs'!H$2</f>
        <v>LX1</v>
      </c>
      <c r="K1" s="380"/>
      <c r="L1" s="380"/>
      <c r="M1" s="380"/>
      <c r="N1" s="380"/>
      <c r="O1" s="380"/>
      <c r="P1" s="380"/>
      <c r="Q1" s="380"/>
      <c r="R1" s="380"/>
      <c r="S1" s="382" t="str">
        <f>'Weight Calcs'!L2</f>
        <v>LX2</v>
      </c>
      <c r="T1" s="382"/>
      <c r="U1" s="382"/>
      <c r="V1" s="382"/>
      <c r="W1" s="382"/>
      <c r="X1" s="382"/>
      <c r="Y1" s="382"/>
      <c r="Z1" s="382"/>
      <c r="AA1" s="382"/>
      <c r="AB1" s="383" t="str">
        <f>'Weight Calcs'!P2</f>
        <v>AX1</v>
      </c>
      <c r="AC1" s="383"/>
      <c r="AD1" s="383"/>
      <c r="AE1" s="383"/>
      <c r="AF1" s="383"/>
      <c r="AG1" s="383"/>
      <c r="AH1" s="383"/>
      <c r="AI1" s="383"/>
      <c r="AJ1" s="383"/>
      <c r="AK1" s="384" t="str">
        <f>'Weight Calcs'!T2</f>
        <v>OTHER</v>
      </c>
      <c r="AL1" s="384"/>
      <c r="AM1" s="384"/>
      <c r="AN1" s="384"/>
      <c r="AO1" s="384"/>
      <c r="AP1" s="384"/>
      <c r="AQ1" s="384"/>
      <c r="AR1" s="384"/>
      <c r="AS1" s="384"/>
      <c r="AT1" s="385" t="str">
        <f>'Weight Calcs'!X2</f>
        <v>LX3</v>
      </c>
      <c r="AU1" s="385"/>
      <c r="AV1" s="385"/>
      <c r="AW1" s="385"/>
      <c r="AX1" s="385"/>
      <c r="AY1" s="385"/>
      <c r="AZ1" s="385"/>
      <c r="BA1" s="385"/>
      <c r="BB1" s="385"/>
      <c r="BC1" s="386" t="str">
        <f>'Weight Calcs'!AB2</f>
        <v>LX4</v>
      </c>
      <c r="BD1" s="386"/>
      <c r="BE1" s="386"/>
      <c r="BF1" s="386"/>
      <c r="BG1" s="386"/>
      <c r="BH1" s="386"/>
      <c r="BI1" s="386"/>
      <c r="BJ1" s="386"/>
      <c r="BK1" s="386"/>
      <c r="BL1" s="379" t="str">
        <f>'Weight Calcs'!AF2</f>
        <v>VX2</v>
      </c>
      <c r="BM1" s="379"/>
      <c r="BN1" s="379"/>
      <c r="BO1" s="379"/>
      <c r="BP1" s="379"/>
      <c r="BQ1" s="379"/>
      <c r="BR1" s="379"/>
      <c r="BS1" s="379"/>
      <c r="BT1" s="379"/>
    </row>
    <row r="2" spans="1:72" x14ac:dyDescent="0.2">
      <c r="A2" s="414" t="s">
        <v>213</v>
      </c>
      <c r="B2" s="414"/>
      <c r="C2" s="414"/>
      <c r="D2" s="414"/>
      <c r="E2" s="414"/>
      <c r="F2" s="414"/>
      <c r="G2" s="414"/>
      <c r="H2" s="414"/>
      <c r="I2" s="414"/>
      <c r="J2" s="414" t="s">
        <v>213</v>
      </c>
      <c r="K2" s="414"/>
      <c r="L2" s="414"/>
      <c r="M2" s="414"/>
      <c r="N2" s="414"/>
      <c r="O2" s="414"/>
      <c r="P2" s="414"/>
      <c r="Q2" s="414"/>
      <c r="R2" s="414"/>
      <c r="S2" s="414" t="s">
        <v>213</v>
      </c>
      <c r="T2" s="414"/>
      <c r="U2" s="414"/>
      <c r="V2" s="414"/>
      <c r="W2" s="414"/>
      <c r="X2" s="414"/>
      <c r="Y2" s="414"/>
      <c r="Z2" s="414"/>
      <c r="AA2" s="414"/>
      <c r="AB2" s="414" t="s">
        <v>213</v>
      </c>
      <c r="AC2" s="414"/>
      <c r="AD2" s="414"/>
      <c r="AE2" s="414"/>
      <c r="AF2" s="414"/>
      <c r="AG2" s="414"/>
      <c r="AH2" s="414"/>
      <c r="AI2" s="414"/>
      <c r="AJ2" s="414"/>
      <c r="AK2" s="414" t="s">
        <v>213</v>
      </c>
      <c r="AL2" s="414"/>
      <c r="AM2" s="414"/>
      <c r="AN2" s="414"/>
      <c r="AO2" s="414"/>
      <c r="AP2" s="414"/>
      <c r="AQ2" s="414"/>
      <c r="AR2" s="414"/>
      <c r="AS2" s="414"/>
      <c r="AT2" s="414" t="s">
        <v>213</v>
      </c>
      <c r="AU2" s="414"/>
      <c r="AV2" s="414"/>
      <c r="AW2" s="414"/>
      <c r="AX2" s="414"/>
      <c r="AY2" s="414"/>
      <c r="AZ2" s="414"/>
      <c r="BA2" s="414"/>
      <c r="BB2" s="414"/>
      <c r="BC2" s="414" t="s">
        <v>213</v>
      </c>
      <c r="BD2" s="414"/>
      <c r="BE2" s="414"/>
      <c r="BF2" s="414"/>
      <c r="BG2" s="414"/>
      <c r="BH2" s="414"/>
      <c r="BI2" s="414"/>
      <c r="BJ2" s="414"/>
      <c r="BK2" s="414"/>
      <c r="BL2" s="414" t="s">
        <v>213</v>
      </c>
      <c r="BM2" s="414"/>
      <c r="BN2" s="414"/>
      <c r="BO2" s="414"/>
      <c r="BP2" s="414"/>
      <c r="BQ2" s="414"/>
      <c r="BR2" s="414"/>
      <c r="BS2" s="414"/>
      <c r="BT2" s="414"/>
    </row>
    <row r="3" spans="1:72" x14ac:dyDescent="0.2">
      <c r="A3" s="239"/>
      <c r="B3" s="275"/>
      <c r="C3" s="275"/>
      <c r="D3" s="275"/>
      <c r="E3" s="275"/>
      <c r="F3" s="275"/>
      <c r="G3" s="275"/>
      <c r="H3" s="275"/>
      <c r="I3" s="275"/>
      <c r="J3" s="239"/>
      <c r="K3" s="275"/>
      <c r="L3" s="275"/>
      <c r="M3" s="275"/>
      <c r="N3" s="275"/>
      <c r="O3" s="275"/>
      <c r="P3" s="275"/>
      <c r="Q3" s="275"/>
      <c r="R3" s="275"/>
      <c r="S3" s="239"/>
      <c r="T3" s="275"/>
      <c r="U3" s="275"/>
      <c r="V3" s="275"/>
      <c r="W3" s="275"/>
      <c r="X3" s="275"/>
      <c r="Y3" s="275"/>
      <c r="Z3" s="275"/>
      <c r="AA3" s="275"/>
      <c r="AB3" s="239"/>
      <c r="AC3" s="275"/>
      <c r="AD3" s="275"/>
      <c r="AE3" s="275"/>
      <c r="AF3" s="275"/>
      <c r="AG3" s="275"/>
      <c r="AH3" s="275"/>
      <c r="AI3" s="275"/>
      <c r="AJ3" s="275"/>
      <c r="AK3" s="239"/>
      <c r="AL3" s="275"/>
      <c r="AM3" s="275"/>
      <c r="AN3" s="275"/>
      <c r="AO3" s="275"/>
      <c r="AP3" s="275"/>
      <c r="AQ3" s="275"/>
      <c r="AR3" s="275"/>
      <c r="AS3" s="275"/>
      <c r="AT3" s="239"/>
      <c r="AU3" s="275"/>
      <c r="AV3" s="275"/>
      <c r="AW3" s="275"/>
      <c r="AX3" s="275"/>
      <c r="AY3" s="275"/>
      <c r="AZ3" s="275"/>
      <c r="BA3" s="275"/>
      <c r="BB3" s="275"/>
      <c r="BC3" s="239"/>
      <c r="BD3" s="275"/>
      <c r="BE3" s="275"/>
      <c r="BF3" s="275"/>
      <c r="BG3" s="275"/>
      <c r="BH3" s="275"/>
      <c r="BI3" s="275"/>
      <c r="BJ3" s="275"/>
      <c r="BK3" s="275"/>
      <c r="BL3" s="239"/>
      <c r="BM3" s="275"/>
      <c r="BN3" s="275"/>
      <c r="BO3" s="275"/>
      <c r="BP3" s="275"/>
      <c r="BQ3" s="275"/>
      <c r="BR3" s="275"/>
      <c r="BS3" s="275"/>
      <c r="BT3" s="275"/>
    </row>
    <row r="4" spans="1:72" x14ac:dyDescent="0.2">
      <c r="A4" s="467" t="s">
        <v>218</v>
      </c>
      <c r="B4" s="467"/>
      <c r="C4" s="467"/>
      <c r="D4" s="467"/>
      <c r="E4" s="276">
        <f>IF((E$5&lt;1),(0),('Weight Calcs'!F13/E$5))</f>
        <v>88</v>
      </c>
      <c r="F4" s="488" t="s">
        <v>219</v>
      </c>
      <c r="G4" s="489"/>
      <c r="H4" s="489"/>
      <c r="I4" s="276">
        <f>SUM(B$11:I$11)</f>
        <v>839.66666666666674</v>
      </c>
      <c r="J4" s="490" t="s">
        <v>218</v>
      </c>
      <c r="K4" s="491"/>
      <c r="L4" s="491"/>
      <c r="M4" s="492"/>
      <c r="N4" s="299">
        <f>IF((N$5&lt;1),(0),('Weight Calcs'!J13/N$5))</f>
        <v>5.0285714285714285</v>
      </c>
      <c r="O4" s="490" t="s">
        <v>219</v>
      </c>
      <c r="P4" s="491"/>
      <c r="Q4" s="492"/>
      <c r="R4" s="299">
        <f>SUM(K$11:R$11)</f>
        <v>130.89523809523808</v>
      </c>
      <c r="S4" s="486" t="s">
        <v>218</v>
      </c>
      <c r="T4" s="486"/>
      <c r="U4" s="486"/>
      <c r="V4" s="486"/>
      <c r="W4" s="305">
        <f>IF((W$5&lt;1),(0),('Weight Calcs'!N13/W$5))</f>
        <v>35</v>
      </c>
      <c r="X4" s="486" t="s">
        <v>219</v>
      </c>
      <c r="Y4" s="486"/>
      <c r="Z4" s="486"/>
      <c r="AA4" s="305">
        <f>SUM(T$11:AA$11)</f>
        <v>40.666666666666664</v>
      </c>
      <c r="AB4" s="454" t="s">
        <v>218</v>
      </c>
      <c r="AC4" s="454"/>
      <c r="AD4" s="454"/>
      <c r="AE4" s="454"/>
      <c r="AF4" s="327">
        <f>IF((AF$5&lt;1),(0),('Weight Calcs'!R13/AF$5))</f>
        <v>0</v>
      </c>
      <c r="AG4" s="454" t="s">
        <v>219</v>
      </c>
      <c r="AH4" s="454"/>
      <c r="AI4" s="454"/>
      <c r="AJ4" s="327">
        <f>SUM(AC$11:AJ$11)</f>
        <v>0</v>
      </c>
      <c r="AK4" s="485" t="s">
        <v>218</v>
      </c>
      <c r="AL4" s="485"/>
      <c r="AM4" s="485"/>
      <c r="AN4" s="485"/>
      <c r="AO4" s="329">
        <f>IF((AO$5&lt;1),(0),('Weight Calcs'!V13/AO$5))</f>
        <v>0</v>
      </c>
      <c r="AP4" s="485" t="s">
        <v>219</v>
      </c>
      <c r="AQ4" s="485"/>
      <c r="AR4" s="485"/>
      <c r="AS4" s="329">
        <f>SUM(AL$11:AS$11)</f>
        <v>0</v>
      </c>
      <c r="AT4" s="437" t="s">
        <v>218</v>
      </c>
      <c r="AU4" s="437"/>
      <c r="AV4" s="437"/>
      <c r="AW4" s="437"/>
      <c r="AX4" s="330">
        <f>IF((AX$5&lt;1),(0),('Weight Calcs'!Z13/AX$5))</f>
        <v>0</v>
      </c>
      <c r="AY4" s="437" t="s">
        <v>219</v>
      </c>
      <c r="AZ4" s="437"/>
      <c r="BA4" s="437"/>
      <c r="BB4" s="330">
        <f>SUM(AU$11:BB$11)</f>
        <v>0</v>
      </c>
      <c r="BC4" s="429" t="s">
        <v>218</v>
      </c>
      <c r="BD4" s="429"/>
      <c r="BE4" s="429"/>
      <c r="BF4" s="429"/>
      <c r="BG4" s="331">
        <f>IF((BG$5&lt;1),(0),('Weight Calcs'!AD13/BG$5))</f>
        <v>0</v>
      </c>
      <c r="BH4" s="429" t="s">
        <v>219</v>
      </c>
      <c r="BI4" s="429"/>
      <c r="BJ4" s="429"/>
      <c r="BK4" s="331">
        <f>SUM(BD$11:BK$11)</f>
        <v>0</v>
      </c>
      <c r="BL4" s="415" t="s">
        <v>218</v>
      </c>
      <c r="BM4" s="416"/>
      <c r="BN4" s="416"/>
      <c r="BO4" s="417"/>
      <c r="BP4" s="326">
        <f>IF((BP$5&lt;1),(0),('Weight Calcs'!AH13/BP$5))</f>
        <v>0</v>
      </c>
      <c r="BQ4" s="415" t="s">
        <v>219</v>
      </c>
      <c r="BR4" s="416"/>
      <c r="BS4" s="417"/>
      <c r="BT4" s="326">
        <f>SUM(BM$11:BT$11)</f>
        <v>0</v>
      </c>
    </row>
    <row r="5" spans="1:72" x14ac:dyDescent="0.2">
      <c r="A5" s="468" t="s">
        <v>220</v>
      </c>
      <c r="B5" s="468"/>
      <c r="C5" s="468"/>
      <c r="D5" s="468"/>
      <c r="E5" s="277">
        <f>SUM('Weight Calcs'!E$13)</f>
        <v>4</v>
      </c>
      <c r="F5" s="487" t="s">
        <v>272</v>
      </c>
      <c r="G5" s="487"/>
      <c r="H5" s="487"/>
      <c r="I5" s="277">
        <f>SUM(B$10:I$10)</f>
        <v>312.00000000000006</v>
      </c>
      <c r="J5" s="300" t="s">
        <v>220</v>
      </c>
      <c r="K5" s="300"/>
      <c r="L5" s="300"/>
      <c r="M5" s="300"/>
      <c r="N5" s="301">
        <f>SUM('Weight Calcs'!N$13)</f>
        <v>35</v>
      </c>
      <c r="O5" s="325" t="s">
        <v>272</v>
      </c>
      <c r="P5" s="300"/>
      <c r="Q5" s="300"/>
      <c r="R5" s="302">
        <f>SUM(K$10:R$10)</f>
        <v>0</v>
      </c>
      <c r="S5" s="306" t="s">
        <v>220</v>
      </c>
      <c r="T5" s="307"/>
      <c r="U5" s="307"/>
      <c r="V5" s="308"/>
      <c r="W5" s="309">
        <f>SUM('Weight Calcs'!M$13)</f>
        <v>1</v>
      </c>
      <c r="X5" s="306" t="s">
        <v>272</v>
      </c>
      <c r="Y5" s="307"/>
      <c r="Z5" s="308"/>
      <c r="AA5" s="309">
        <f>SUM(T$10:AA$10)</f>
        <v>0</v>
      </c>
      <c r="AB5" s="493" t="s">
        <v>220</v>
      </c>
      <c r="AC5" s="493"/>
      <c r="AD5" s="493"/>
      <c r="AE5" s="493"/>
      <c r="AF5" s="328">
        <f>SUM('Weight Calcs'!Q$13)</f>
        <v>0</v>
      </c>
      <c r="AG5" s="484" t="s">
        <v>272</v>
      </c>
      <c r="AH5" s="484"/>
      <c r="AI5" s="484"/>
      <c r="AJ5" s="328">
        <f>SUM(AC$10:AJ$10)</f>
        <v>0</v>
      </c>
      <c r="AK5" s="438" t="s">
        <v>220</v>
      </c>
      <c r="AL5" s="438"/>
      <c r="AM5" s="438"/>
      <c r="AN5" s="438"/>
      <c r="AO5" s="328">
        <f>SUM('Weight Calcs'!U$13)</f>
        <v>0</v>
      </c>
      <c r="AP5" s="439" t="s">
        <v>272</v>
      </c>
      <c r="AQ5" s="439"/>
      <c r="AR5" s="439"/>
      <c r="AS5" s="328">
        <f>SUM(AL$10:AS$10)</f>
        <v>0</v>
      </c>
      <c r="AT5" s="438" t="s">
        <v>220</v>
      </c>
      <c r="AU5" s="438"/>
      <c r="AV5" s="438"/>
      <c r="AW5" s="438"/>
      <c r="AX5" s="328">
        <f>SUM('Weight Calcs'!Y$13)</f>
        <v>0</v>
      </c>
      <c r="AY5" s="439" t="s">
        <v>272</v>
      </c>
      <c r="AZ5" s="439"/>
      <c r="BA5" s="439"/>
      <c r="BB5" s="328">
        <f>SUM(AU$10:BB$10)</f>
        <v>0</v>
      </c>
      <c r="BC5" s="430" t="s">
        <v>220</v>
      </c>
      <c r="BD5" s="430"/>
      <c r="BE5" s="430"/>
      <c r="BF5" s="430"/>
      <c r="BG5" s="332">
        <f>SUM('Weight Calcs'!AC$13)</f>
        <v>0</v>
      </c>
      <c r="BH5" s="430" t="s">
        <v>272</v>
      </c>
      <c r="BI5" s="430"/>
      <c r="BJ5" s="430"/>
      <c r="BK5" s="332">
        <f>SUM(BD$10:BK$10)</f>
        <v>0</v>
      </c>
      <c r="BL5" s="418" t="s">
        <v>220</v>
      </c>
      <c r="BM5" s="419"/>
      <c r="BN5" s="419"/>
      <c r="BO5" s="420"/>
      <c r="BP5" s="333">
        <f>SUM('Weight Calcs'!AG$13)</f>
        <v>0</v>
      </c>
      <c r="BQ5" s="190" t="s">
        <v>272</v>
      </c>
      <c r="BR5" s="190"/>
      <c r="BS5" s="190"/>
      <c r="BT5" s="333">
        <f>SUM(BM$10:BT$10)</f>
        <v>0</v>
      </c>
    </row>
    <row r="6" spans="1:72" x14ac:dyDescent="0.2">
      <c r="A6" s="278" t="s">
        <v>223</v>
      </c>
      <c r="B6" s="279"/>
      <c r="C6" s="280"/>
      <c r="D6" s="280"/>
      <c r="E6" s="281"/>
      <c r="F6" s="280"/>
      <c r="G6" s="280"/>
      <c r="H6" s="280"/>
      <c r="I6" s="281"/>
      <c r="J6" s="278" t="s">
        <v>223</v>
      </c>
      <c r="K6" s="279"/>
      <c r="L6" s="280"/>
      <c r="M6" s="280"/>
      <c r="N6" s="281"/>
      <c r="O6" s="280"/>
      <c r="P6" s="280"/>
      <c r="Q6" s="280"/>
      <c r="R6" s="281"/>
      <c r="S6" s="278" t="s">
        <v>223</v>
      </c>
      <c r="T6" s="279"/>
      <c r="U6" s="280"/>
      <c r="V6" s="280"/>
      <c r="W6" s="281"/>
      <c r="X6" s="280"/>
      <c r="Y6" s="280"/>
      <c r="Z6" s="280"/>
      <c r="AA6" s="281"/>
      <c r="AB6" s="278" t="s">
        <v>223</v>
      </c>
      <c r="AC6" s="279"/>
      <c r="AD6" s="280"/>
      <c r="AE6" s="280"/>
      <c r="AF6" s="281"/>
      <c r="AG6" s="280"/>
      <c r="AH6" s="280"/>
      <c r="AI6" s="280"/>
      <c r="AJ6" s="281"/>
      <c r="AK6" s="278" t="s">
        <v>223</v>
      </c>
      <c r="AL6" s="279"/>
      <c r="AM6" s="280"/>
      <c r="AN6" s="280"/>
      <c r="AO6" s="281"/>
      <c r="AP6" s="280"/>
      <c r="AQ6" s="280"/>
      <c r="AR6" s="280"/>
      <c r="AS6" s="281"/>
      <c r="AT6" s="278" t="s">
        <v>223</v>
      </c>
      <c r="AU6" s="279"/>
      <c r="AV6" s="280"/>
      <c r="AW6" s="280"/>
      <c r="AX6" s="281"/>
      <c r="AY6" s="280"/>
      <c r="AZ6" s="280"/>
      <c r="BA6" s="280"/>
      <c r="BB6" s="281"/>
      <c r="BC6" s="278" t="s">
        <v>223</v>
      </c>
      <c r="BD6" s="279"/>
      <c r="BE6" s="280"/>
      <c r="BF6" s="280"/>
      <c r="BG6" s="281"/>
      <c r="BH6" s="280"/>
      <c r="BI6" s="280"/>
      <c r="BJ6" s="280"/>
      <c r="BK6" s="281"/>
      <c r="BL6" s="278" t="s">
        <v>223</v>
      </c>
      <c r="BM6" s="279"/>
      <c r="BN6" s="280"/>
      <c r="BO6" s="280"/>
      <c r="BP6" s="281"/>
      <c r="BQ6" s="280"/>
      <c r="BR6" s="280"/>
      <c r="BS6" s="280"/>
      <c r="BT6" s="281"/>
    </row>
    <row r="7" spans="1:72" ht="12.75" customHeight="1" x14ac:dyDescent="0.2">
      <c r="A7" s="239"/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239"/>
      <c r="AY7" s="239"/>
      <c r="AZ7" s="239"/>
      <c r="BA7" s="239"/>
      <c r="BB7" s="239"/>
      <c r="BC7" s="239"/>
      <c r="BD7" s="239"/>
      <c r="BE7" s="239"/>
      <c r="BF7" s="239"/>
      <c r="BG7" s="239"/>
      <c r="BH7" s="239"/>
      <c r="BI7" s="239"/>
      <c r="BJ7" s="239"/>
      <c r="BK7" s="239"/>
      <c r="BL7" s="239"/>
      <c r="BM7" s="239"/>
      <c r="BN7" s="239"/>
      <c r="BO7" s="239"/>
      <c r="BP7" s="239"/>
      <c r="BQ7" s="239"/>
      <c r="BR7" s="239"/>
      <c r="BS7" s="239"/>
      <c r="BT7" s="239"/>
    </row>
    <row r="8" spans="1:72" x14ac:dyDescent="0.2">
      <c r="A8" s="469" t="s">
        <v>214</v>
      </c>
      <c r="B8" s="469"/>
      <c r="C8" s="469"/>
      <c r="D8" s="469"/>
      <c r="E8" s="469"/>
      <c r="F8" s="469"/>
      <c r="G8" s="469"/>
      <c r="H8" s="469"/>
      <c r="I8" s="469"/>
      <c r="J8" s="195" t="s">
        <v>214</v>
      </c>
      <c r="K8" s="195"/>
      <c r="L8" s="195"/>
      <c r="M8" s="195"/>
      <c r="N8" s="195"/>
      <c r="O8" s="195"/>
      <c r="P8" s="195"/>
      <c r="Q8" s="195"/>
      <c r="R8" s="195"/>
      <c r="S8" s="310" t="s">
        <v>214</v>
      </c>
      <c r="T8" s="310"/>
      <c r="U8" s="310"/>
      <c r="V8" s="310"/>
      <c r="W8" s="310"/>
      <c r="X8" s="310"/>
      <c r="Y8" s="310"/>
      <c r="Z8" s="310"/>
      <c r="AA8" s="310"/>
      <c r="AB8" s="199" t="s">
        <v>214</v>
      </c>
      <c r="AC8" s="199"/>
      <c r="AD8" s="199"/>
      <c r="AE8" s="199"/>
      <c r="AF8" s="199"/>
      <c r="AG8" s="199"/>
      <c r="AH8" s="199"/>
      <c r="AI8" s="199"/>
      <c r="AJ8" s="199"/>
      <c r="AK8" s="201" t="s">
        <v>214</v>
      </c>
      <c r="AL8" s="315"/>
      <c r="AM8" s="315"/>
      <c r="AN8" s="409"/>
      <c r="AO8" s="409"/>
      <c r="AP8" s="409"/>
      <c r="AQ8" s="409"/>
      <c r="AR8" s="409"/>
      <c r="AS8" s="409"/>
      <c r="AT8" s="203" t="s">
        <v>214</v>
      </c>
      <c r="AU8" s="203"/>
      <c r="AV8" s="203"/>
      <c r="AW8" s="203"/>
      <c r="AX8" s="203"/>
      <c r="AY8" s="203"/>
      <c r="AZ8" s="203"/>
      <c r="BA8" s="203"/>
      <c r="BB8" s="203"/>
      <c r="BC8" s="205" t="s">
        <v>214</v>
      </c>
      <c r="BD8" s="204"/>
      <c r="BE8" s="204"/>
      <c r="BF8" s="204"/>
      <c r="BG8" s="204"/>
      <c r="BH8" s="204"/>
      <c r="BI8" s="204"/>
      <c r="BJ8" s="204"/>
      <c r="BK8" s="204"/>
      <c r="BL8" s="206" t="s">
        <v>214</v>
      </c>
      <c r="BM8" s="207"/>
      <c r="BN8" s="207"/>
      <c r="BO8" s="207"/>
      <c r="BP8" s="207"/>
      <c r="BQ8" s="207"/>
      <c r="BR8" s="207"/>
      <c r="BS8" s="207"/>
      <c r="BT8" s="207"/>
    </row>
    <row r="9" spans="1:72" x14ac:dyDescent="0.2">
      <c r="A9" s="174"/>
      <c r="B9" s="174" t="s">
        <v>125</v>
      </c>
      <c r="C9" s="174" t="s">
        <v>126</v>
      </c>
      <c r="D9" s="174" t="s">
        <v>127</v>
      </c>
      <c r="E9" s="174" t="s">
        <v>207</v>
      </c>
      <c r="F9" s="174" t="s">
        <v>208</v>
      </c>
      <c r="G9" s="174" t="s">
        <v>209</v>
      </c>
      <c r="H9" s="174" t="s">
        <v>215</v>
      </c>
      <c r="I9" s="174" t="s">
        <v>216</v>
      </c>
      <c r="J9" s="178"/>
      <c r="K9" s="179" t="s">
        <v>125</v>
      </c>
      <c r="L9" s="179" t="s">
        <v>126</v>
      </c>
      <c r="M9" s="179" t="s">
        <v>127</v>
      </c>
      <c r="N9" s="179" t="s">
        <v>207</v>
      </c>
      <c r="O9" s="179" t="s">
        <v>208</v>
      </c>
      <c r="P9" s="179" t="s">
        <v>209</v>
      </c>
      <c r="Q9" s="179" t="s">
        <v>215</v>
      </c>
      <c r="R9" s="179" t="s">
        <v>216</v>
      </c>
      <c r="S9" s="311"/>
      <c r="T9" s="181" t="s">
        <v>125</v>
      </c>
      <c r="U9" s="181" t="s">
        <v>126</v>
      </c>
      <c r="V9" s="181" t="s">
        <v>127</v>
      </c>
      <c r="W9" s="181" t="s">
        <v>207</v>
      </c>
      <c r="X9" s="181" t="s">
        <v>208</v>
      </c>
      <c r="Y9" s="181" t="s">
        <v>209</v>
      </c>
      <c r="Z9" s="181" t="s">
        <v>215</v>
      </c>
      <c r="AA9" s="181" t="s">
        <v>216</v>
      </c>
      <c r="AB9" s="183"/>
      <c r="AC9" s="183" t="s">
        <v>125</v>
      </c>
      <c r="AD9" s="183" t="s">
        <v>126</v>
      </c>
      <c r="AE9" s="183" t="s">
        <v>127</v>
      </c>
      <c r="AF9" s="183" t="s">
        <v>207</v>
      </c>
      <c r="AG9" s="183" t="s">
        <v>208</v>
      </c>
      <c r="AH9" s="183" t="s">
        <v>209</v>
      </c>
      <c r="AI9" s="183" t="s">
        <v>215</v>
      </c>
      <c r="AJ9" s="183" t="s">
        <v>216</v>
      </c>
      <c r="AK9" s="316"/>
      <c r="AL9" s="316" t="s">
        <v>125</v>
      </c>
      <c r="AM9" s="316" t="s">
        <v>126</v>
      </c>
      <c r="AN9" s="316" t="s">
        <v>127</v>
      </c>
      <c r="AO9" s="316" t="s">
        <v>207</v>
      </c>
      <c r="AP9" s="316" t="s">
        <v>208</v>
      </c>
      <c r="AQ9" s="316" t="s">
        <v>209</v>
      </c>
      <c r="AR9" s="316" t="s">
        <v>215</v>
      </c>
      <c r="AS9" s="316" t="s">
        <v>216</v>
      </c>
      <c r="AT9" s="187"/>
      <c r="AU9" s="187" t="s">
        <v>125</v>
      </c>
      <c r="AV9" s="187" t="s">
        <v>126</v>
      </c>
      <c r="AW9" s="187" t="s">
        <v>127</v>
      </c>
      <c r="AX9" s="187" t="s">
        <v>207</v>
      </c>
      <c r="AY9" s="187" t="s">
        <v>208</v>
      </c>
      <c r="AZ9" s="187" t="s">
        <v>209</v>
      </c>
      <c r="BA9" s="187" t="s">
        <v>215</v>
      </c>
      <c r="BB9" s="187" t="s">
        <v>216</v>
      </c>
      <c r="BC9" s="188"/>
      <c r="BD9" s="189" t="s">
        <v>125</v>
      </c>
      <c r="BE9" s="189" t="s">
        <v>126</v>
      </c>
      <c r="BF9" s="189" t="s">
        <v>127</v>
      </c>
      <c r="BG9" s="189" t="s">
        <v>207</v>
      </c>
      <c r="BH9" s="189" t="s">
        <v>208</v>
      </c>
      <c r="BI9" s="189" t="s">
        <v>209</v>
      </c>
      <c r="BJ9" s="189" t="s">
        <v>215</v>
      </c>
      <c r="BK9" s="189" t="s">
        <v>216</v>
      </c>
      <c r="BL9" s="190"/>
      <c r="BM9" s="322" t="s">
        <v>125</v>
      </c>
      <c r="BN9" s="191" t="s">
        <v>126</v>
      </c>
      <c r="BO9" s="191" t="s">
        <v>127</v>
      </c>
      <c r="BP9" s="191" t="s">
        <v>207</v>
      </c>
      <c r="BQ9" s="191" t="s">
        <v>208</v>
      </c>
      <c r="BR9" s="191" t="s">
        <v>209</v>
      </c>
      <c r="BS9" s="191" t="s">
        <v>215</v>
      </c>
      <c r="BT9" s="191" t="s">
        <v>216</v>
      </c>
    </row>
    <row r="10" spans="1:72" x14ac:dyDescent="0.2">
      <c r="A10" s="193" t="s">
        <v>212</v>
      </c>
      <c r="B10" s="193">
        <f>IF((E$5&lt;1),(0),G$27)</f>
        <v>82.776470588235313</v>
      </c>
      <c r="C10" s="193">
        <f>IF((E$5&lt;2),(0),H$27+G$40)</f>
        <v>76.356862745098056</v>
      </c>
      <c r="D10" s="193">
        <f>IF((E$5&lt;3),(0),H$40+G$53)</f>
        <v>114.52222222222224</v>
      </c>
      <c r="E10" s="193">
        <f>IF((E$5&lt;3),(0),(H$53+G$66))</f>
        <v>38.344444444444449</v>
      </c>
      <c r="F10" s="193">
        <f>IF((E$5&lt;3),(0),(H$66+G$79))</f>
        <v>0</v>
      </c>
      <c r="G10" s="193">
        <f>IF((E$5&lt;3),(0),(H$79+G$92))</f>
        <v>0</v>
      </c>
      <c r="H10" s="193">
        <f>IF((E$5&lt;3),(0),(H$92+G$105))</f>
        <v>0</v>
      </c>
      <c r="I10" s="193">
        <f>IF((E$5&lt;3),(0),(H$105))</f>
        <v>0</v>
      </c>
      <c r="J10" s="195" t="s">
        <v>212</v>
      </c>
      <c r="K10" s="195">
        <f>IF((N$5&lt;1),(0),P$27)</f>
        <v>0</v>
      </c>
      <c r="L10" s="195">
        <f>IF((N$5&lt;2),(0),Q$27+P$40)</f>
        <v>0</v>
      </c>
      <c r="M10" s="195">
        <f>IF((N$5&lt;3),(0),Q$40+P$53)</f>
        <v>0</v>
      </c>
      <c r="N10" s="195">
        <f>IF((N$5&lt;3),(0),(Q$53+P$66))</f>
        <v>0</v>
      </c>
      <c r="O10" s="195">
        <f>IF((N$5&lt;3),(0),(Q$66+P$79))</f>
        <v>0</v>
      </c>
      <c r="P10" s="195">
        <f>IF((N$5&lt;3),(0),(Q$79+P$92))</f>
        <v>0</v>
      </c>
      <c r="Q10" s="195">
        <f>IF((N$5&lt;3),(0),(Q$92+P$105))</f>
        <v>0</v>
      </c>
      <c r="R10" s="195">
        <f>IF((N$5&lt;3),(0),(Q$105))</f>
        <v>0</v>
      </c>
      <c r="S10" s="312" t="s">
        <v>212</v>
      </c>
      <c r="T10" s="312">
        <f>IF((W$5&lt;1),(0),Y$27)</f>
        <v>0</v>
      </c>
      <c r="U10" s="312">
        <f>IF((W$5&lt;2),(0),Z$27+Y$40)</f>
        <v>0</v>
      </c>
      <c r="V10" s="312">
        <f>IF((W$5&lt;3),(0),Z$40+Y$53)</f>
        <v>0</v>
      </c>
      <c r="W10" s="312">
        <f>IF((W$5&lt;3),(0),(Z$53+Y$66))</f>
        <v>0</v>
      </c>
      <c r="X10" s="312">
        <f>IF((W$5&lt;3),(0),(Z$66+Y$79))</f>
        <v>0</v>
      </c>
      <c r="Y10" s="312">
        <f>IF((W$5&lt;3),(0),(Z$79+Y$92))</f>
        <v>0</v>
      </c>
      <c r="Z10" s="312">
        <f>IF((W$5&lt;3),(0),(Z$92+Y$105))</f>
        <v>0</v>
      </c>
      <c r="AA10" s="312">
        <f>IF((W$5&lt;3),(0),(Z$105))</f>
        <v>0</v>
      </c>
      <c r="AB10" s="199" t="s">
        <v>212</v>
      </c>
      <c r="AC10" s="199">
        <f>IF((AF$5&lt;1),(0),AH$27)</f>
        <v>0</v>
      </c>
      <c r="AD10" s="199">
        <f>IF((AF$5&lt;2),(0),AI$27+AH$40)</f>
        <v>0</v>
      </c>
      <c r="AE10" s="199">
        <f>IF((AF$5&lt;3),(0),AI$40+AH$53)</f>
        <v>0</v>
      </c>
      <c r="AF10" s="199">
        <f>IF((AF$5&lt;3),(0),(AI$53+AH$66))</f>
        <v>0</v>
      </c>
      <c r="AG10" s="199">
        <f>IF((AF$5&lt;3),(0),(AI$66+AH$79))</f>
        <v>0</v>
      </c>
      <c r="AH10" s="199">
        <f>IF((AF$5&lt;3),(0),(AI$79+AH$92))</f>
        <v>0</v>
      </c>
      <c r="AI10" s="199">
        <f>IF((AF$5&lt;3),(0),(AI$92+AH$105))</f>
        <v>0</v>
      </c>
      <c r="AJ10" s="199">
        <f>IF((AF$5&lt;3),(0),(AI$105))</f>
        <v>0</v>
      </c>
      <c r="AK10" s="315" t="s">
        <v>212</v>
      </c>
      <c r="AL10" s="201">
        <f>IF((AO$5&lt;1),(0),AQ$27)</f>
        <v>0</v>
      </c>
      <c r="AM10" s="201">
        <f>IF((AO$5&lt;2),(0),AR$27+AQ$40)</f>
        <v>0</v>
      </c>
      <c r="AN10" s="201">
        <f>IF((AO$5&lt;3),(0),AR$40+AQ$53)</f>
        <v>0</v>
      </c>
      <c r="AO10" s="201">
        <f>IF((AO$5&lt;3),(0),(AR$53+AQ$66))</f>
        <v>0</v>
      </c>
      <c r="AP10" s="201">
        <f>IF((AO$5&lt;3),(0),(AR$66+AQ$79))</f>
        <v>0</v>
      </c>
      <c r="AQ10" s="201">
        <f>IF((AO$5&lt;3),(0),(AR$79+AQ$92))</f>
        <v>0</v>
      </c>
      <c r="AR10" s="201">
        <f>IF((AO$5&lt;3),(0),(AR$92+AQ$105))</f>
        <v>0</v>
      </c>
      <c r="AS10" s="201">
        <f>IF((AO$5&lt;3),(0),(AR$105))</f>
        <v>0</v>
      </c>
      <c r="AT10" s="203" t="s">
        <v>212</v>
      </c>
      <c r="AU10" s="203">
        <f>IF((AX$5&lt;1),(0),AZ$27)</f>
        <v>0</v>
      </c>
      <c r="AV10" s="203">
        <f>IF((AX$5&lt;2),(0),BA$27+AZ$40)</f>
        <v>0</v>
      </c>
      <c r="AW10" s="203">
        <f>IF((AX$5&lt;3),(0),BA$40+AZ$53)</f>
        <v>0</v>
      </c>
      <c r="AX10" s="203">
        <f>IF((AX$5&lt;3),(0),(BA$53+AZ$66))</f>
        <v>0</v>
      </c>
      <c r="AY10" s="203">
        <f>IF((AX$5&lt;3),(0),(BA$66+AZ$79))</f>
        <v>0</v>
      </c>
      <c r="AZ10" s="203">
        <f>IF((AX$5&lt;3),(0),(BA$79+AZ$92))</f>
        <v>0</v>
      </c>
      <c r="BA10" s="203">
        <f>IF((AX$5&lt;3),(0),(BA$92+AZ$105))</f>
        <v>0</v>
      </c>
      <c r="BB10" s="203">
        <f>IF((AX$5&lt;3),(0),(BA$105))</f>
        <v>0</v>
      </c>
      <c r="BC10" s="205" t="s">
        <v>212</v>
      </c>
      <c r="BD10" s="205">
        <f>IF((BG$5&lt;1),(0),BI$27)</f>
        <v>0</v>
      </c>
      <c r="BE10" s="205">
        <f>IF((BG$5&lt;2),(0),BJ$27+BI$40)</f>
        <v>0</v>
      </c>
      <c r="BF10" s="205">
        <f>IF((BG$5&lt;3),(0),BJ$40+BI$53)</f>
        <v>0</v>
      </c>
      <c r="BG10" s="205">
        <f>IF((BG$5&lt;3),(0),(BJ$53+BI$66))</f>
        <v>0</v>
      </c>
      <c r="BH10" s="205">
        <f>IF((BG$5&lt;3),(0),(BJ$66+BI$79))</f>
        <v>0</v>
      </c>
      <c r="BI10" s="205">
        <f>IF((BG$5&lt;3),(0),(BJ$79+BI$92))</f>
        <v>0</v>
      </c>
      <c r="BJ10" s="205">
        <f>IF((BG$5&lt;3),(0),(BJ$92+BI$105))</f>
        <v>0</v>
      </c>
      <c r="BK10" s="205">
        <f>IF((BG$5&lt;3),(0),(BJ$105))</f>
        <v>0</v>
      </c>
      <c r="BL10" s="207" t="s">
        <v>212</v>
      </c>
      <c r="BM10" s="207">
        <f>IF((BP$5&lt;1),(0),BR$27)</f>
        <v>0</v>
      </c>
      <c r="BN10" s="207">
        <f>IF((BP$5&lt;2),(0),BS$27+BR$40)</f>
        <v>0</v>
      </c>
      <c r="BO10" s="207">
        <f>IF((BP$5&lt;3),(0),BS$40+BR$53)</f>
        <v>0</v>
      </c>
      <c r="BP10" s="207">
        <f>IF((BP$5&lt;3),(0),(BS$53+BR$66))</f>
        <v>0</v>
      </c>
      <c r="BQ10" s="207">
        <f>IF((BP$5&lt;3),(0),(BS$66+BR$79))</f>
        <v>0</v>
      </c>
      <c r="BR10" s="207">
        <f>IF((BP$5&lt;3),(0),(BS$79+BR$92))</f>
        <v>0</v>
      </c>
      <c r="BS10" s="207">
        <f>IF((BP$5&lt;3),(0),(BS$92+BR$105))</f>
        <v>0</v>
      </c>
      <c r="BT10" s="207">
        <f>IF((BP$5&lt;3),(0),(BS$105))</f>
        <v>0</v>
      </c>
    </row>
    <row r="11" spans="1:72" ht="12.75" customHeight="1" x14ac:dyDescent="0.2">
      <c r="A11" s="460" t="s">
        <v>224</v>
      </c>
      <c r="B11" s="458">
        <f>IF(SUM(E$5&lt;1),(0),(E$4+B$10+(I$15/2)))</f>
        <v>194.85980392156867</v>
      </c>
      <c r="C11" s="458">
        <f>IF(SUM(E$5&lt;2),(0),(E$4+C$10+(I$15/2)+(I$28/2)))</f>
        <v>213.9401960784314</v>
      </c>
      <c r="D11" s="458">
        <f>IF(SUM(E$5&lt;3),(0),(E$4+D$10+(I$28/2)+(I$41/2)))</f>
        <v>253.52222222222224</v>
      </c>
      <c r="E11" s="458">
        <f>IF(SUM(E$5&lt;4),(0),(E$4+E$10+(I$41/2)+(I$54/2)))</f>
        <v>177.34444444444443</v>
      </c>
      <c r="F11" s="458">
        <f>IF(SUM(E$5&lt;5),(0),(E$4+F$10+(I$54/2)+(I$67/2)))</f>
        <v>0</v>
      </c>
      <c r="G11" s="458">
        <f>IF(SUM(E$5&lt;6),(0),(E$4+G$10+(I$67/2)+(I$80/2)))</f>
        <v>0</v>
      </c>
      <c r="H11" s="458">
        <f>IF(SUM(E$5&lt;7),(0),(E$4+H$10+(I$80/2)+(I$93/2)))</f>
        <v>0</v>
      </c>
      <c r="I11" s="458">
        <f>IF(SUM(E$5&lt;7),(0),(E$4+I$10+(I$93/2)))</f>
        <v>0</v>
      </c>
      <c r="J11" s="459" t="s">
        <v>224</v>
      </c>
      <c r="K11" s="453">
        <f>IF(SUM(N$5&lt;1),(0),(N$4+K$10+(R$15/2)))</f>
        <v>27.695238095238096</v>
      </c>
      <c r="L11" s="453">
        <f>IF(SUM(N$5&lt;2),(0),(N$4+L$10+(R$15/2)+(R$28/2)))</f>
        <v>50.361904761904768</v>
      </c>
      <c r="M11" s="453">
        <f>IF(SUM(N$5&lt;3),(0),(N$4+M$10+(R$28/2)+(R$41/2)))</f>
        <v>27.695238095238096</v>
      </c>
      <c r="N11" s="453">
        <f>IF(SUM(N$5&lt;4),(0),(N$4+N$10+(R$41/2)+(R$54/2)))</f>
        <v>5.0285714285714285</v>
      </c>
      <c r="O11" s="453">
        <f>IF(SUM(N$5&lt;5),(0),(N$4+O$10+(R$54/2)+(R$67/2)))</f>
        <v>5.0285714285714285</v>
      </c>
      <c r="P11" s="453">
        <f>IF(SUM(N$5&lt;6),(0),(N$4+P$10+(R$67/2)+(R$80/2)))</f>
        <v>5.0285714285714285</v>
      </c>
      <c r="Q11" s="453">
        <f>IF(SUM(N$5&lt;7),(0),(N$4+Q$10+(R$80/2)+(R$93/2)))</f>
        <v>5.0285714285714285</v>
      </c>
      <c r="R11" s="453">
        <f>IF(SUM(N$5&lt;7),(0),(N$4+R$10+(R$93/2)))</f>
        <v>5.0285714285714285</v>
      </c>
      <c r="S11" s="455" t="s">
        <v>224</v>
      </c>
      <c r="T11" s="456">
        <f>IF(SUM(W$5&lt;1),(0),(W$4+T$10+(AA$15/2)))</f>
        <v>40.666666666666664</v>
      </c>
      <c r="U11" s="456">
        <f>IF(SUM(W$5&lt;2),(0),(W$4+U$10+(AA$15/2)+(AA$28/2)))</f>
        <v>0</v>
      </c>
      <c r="V11" s="456">
        <f>IF(SUM(W$5&lt;3),(0),(W$4+V$10+(AA$28/2)+(AA$41/2)))</f>
        <v>0</v>
      </c>
      <c r="W11" s="456">
        <f>IF(SUM(W$5&lt;4),(0),(W$4+W$10+(AA$41/2)+(AA$54/2)))</f>
        <v>0</v>
      </c>
      <c r="X11" s="456">
        <f>IF(SUM(W$5&lt;5),(0),(W$4+X$10+(AA$54/2)+(AA$67/2)))</f>
        <v>0</v>
      </c>
      <c r="Y11" s="456">
        <f>IF(SUM(W$5&lt;6),(0),(W$4+Y$10+(AA$67/2)+(AA$80/2)))</f>
        <v>0</v>
      </c>
      <c r="Z11" s="456">
        <f>IF(SUM(W$5&lt;7),(0),(W$4+Z$10+(AA$80/2)+(AA$93/2)))</f>
        <v>0</v>
      </c>
      <c r="AA11" s="456">
        <f>IF(SUM(W$5&lt;7),(0),(W$4+AA$10+(AA$93/2)))</f>
        <v>0</v>
      </c>
      <c r="AB11" s="457" t="s">
        <v>224</v>
      </c>
      <c r="AC11" s="452">
        <f>IF(SUM(AF$5&lt;1),(0),(AF$4+AC$10+(AJ$15/2)))</f>
        <v>0</v>
      </c>
      <c r="AD11" s="452">
        <f>IF(SUM(AF$5&lt;2),(0),(AF$4+AD$10+(AJ$15/2)+(AJ$28/2)))</f>
        <v>0</v>
      </c>
      <c r="AE11" s="452">
        <f>IF(SUM(AF$5&lt;3),(0),(AF$4+AE$10+(AJ$28/2)+(AJ$41/2)))</f>
        <v>0</v>
      </c>
      <c r="AF11" s="452">
        <f>IF(SUM(AF$5&lt;4),(0),(AF$4+AF$10+(AJ$41/2)+(AJ$54/2)))</f>
        <v>0</v>
      </c>
      <c r="AG11" s="452">
        <f>IF(SUM(AF$5&lt;5),(0),(AF$4+AG$10+(AJ$54/2)+(AJ$67/2)))</f>
        <v>0</v>
      </c>
      <c r="AH11" s="452">
        <f>IF(SUM(AF$5&lt;6),(0),(AF$4+AH$10+(AJ$67/2)+(AJ$80/2)))</f>
        <v>0</v>
      </c>
      <c r="AI11" s="452">
        <f>IF(SUM(AF$5&lt;7),(0),(AF$4+AI$10+(AJ$80/2)+(AJ$93/2)))</f>
        <v>0</v>
      </c>
      <c r="AJ11" s="452">
        <f>IF(SUM(AF$5&lt;7),(0),(AF$4+AJ$10+(AJ$93/2)))</f>
        <v>0</v>
      </c>
      <c r="AK11" s="445" t="s">
        <v>224</v>
      </c>
      <c r="AL11" s="446">
        <f>IF(SUM(AO$5&lt;1),(0),(AO$4+AL$10+(AS$15/2)))</f>
        <v>0</v>
      </c>
      <c r="AM11" s="446">
        <f>IF(SUM(AO$5&lt;2),(0),(AO$4+AM$10+(AS$15/2)+(AS$28/2)))</f>
        <v>0</v>
      </c>
      <c r="AN11" s="446">
        <f>IF(SUM(AO$5&lt;3),(0),(AO$4+AN$10+(AS$28/2)+(AS$41/2)))</f>
        <v>0</v>
      </c>
      <c r="AO11" s="446">
        <f>IF(SUM(AO$5&lt;4),(0),(AO$4+AO$10+(AS$41/2)+(AS$54/2)))</f>
        <v>0</v>
      </c>
      <c r="AP11" s="446">
        <f>IF(SUM(AO$5&lt;5),(0),(AO$4+AP$10+(AS$54/2)+(AS$67/2)))</f>
        <v>0</v>
      </c>
      <c r="AQ11" s="446">
        <f>IF(SUM(AO$5&lt;6),(0),(AO$4+AQ$10+(AS$67/2)+(AS$80/2)))</f>
        <v>0</v>
      </c>
      <c r="AR11" s="446">
        <f>IF(SUM(AO$5&lt;7),(0),(AO$4+AR$10+(AS$80/2)+(AS$93/2)))</f>
        <v>0</v>
      </c>
      <c r="AS11" s="446">
        <f>IF(SUM(AO$5&lt;7),(0),(AO$4+AS$10+(AS$93/2)))</f>
        <v>0</v>
      </c>
      <c r="AT11" s="440" t="s">
        <v>224</v>
      </c>
      <c r="AU11" s="441">
        <f>IF(SUM(AX$5&lt;1),(0),(AX$4+AU$10+(BB$15/2)))</f>
        <v>0</v>
      </c>
      <c r="AV11" s="441">
        <f>IF(SUM(AX$5&lt;2),(0),(AX$4+AV$10+(BB$15/2)+(BB$28/2)))</f>
        <v>0</v>
      </c>
      <c r="AW11" s="441">
        <f>IF(SUM(AX$5&lt;3),(0),(AX$4+AW$10+(BB$28/2)+(BB$41/2)))</f>
        <v>0</v>
      </c>
      <c r="AX11" s="441">
        <f>IF(SUM(AX$5&lt;4),(0),(AX$4+AX$10+(BB$41/2)+(BB$54/2)))</f>
        <v>0</v>
      </c>
      <c r="AY11" s="441">
        <f>IF(SUM(AX$5&lt;5),(0),(AX$4+AY$10+(BB$54/2)+(BB$67/2)))</f>
        <v>0</v>
      </c>
      <c r="AZ11" s="441">
        <f>IF(SUM(AX$5&lt;6),(0),(AX$4+AZ$10+(BB$67/2)+(BB$80/2)))</f>
        <v>0</v>
      </c>
      <c r="BA11" s="441">
        <f>IF(SUM(AX$5&lt;7),(0),(AX$4+BA$10+(BB$80/2)+(BB$93/2)))</f>
        <v>0</v>
      </c>
      <c r="BB11" s="441">
        <f>IF(SUM(AX$5&lt;7),(0),(AX$4+BB$10+(BB$93/2)))</f>
        <v>0</v>
      </c>
      <c r="BC11" s="431" t="s">
        <v>224</v>
      </c>
      <c r="BD11" s="432">
        <f>IF(SUM(BG$5&lt;1),(0),(BG$4+BD$10+(BK$15/2)))</f>
        <v>0</v>
      </c>
      <c r="BE11" s="432">
        <f>IF(SUM(BG$5&lt;2),(0),(BG$4+BE$10+(BK$15/2)+(BK$28/2)))</f>
        <v>0</v>
      </c>
      <c r="BF11" s="432">
        <f>IF(SUM(BG$5&lt;3),(0),(BG$4+BF$10+(BK$28/2)+(BK$41/2)))</f>
        <v>0</v>
      </c>
      <c r="BG11" s="432">
        <f>IF(SUM(BG$5&lt;4),(0),(BG$4+BG$10+(BK$41/2)+(BK$54/2)))</f>
        <v>0</v>
      </c>
      <c r="BH11" s="432">
        <f>IF(SUM(BG$5&lt;5),(0),(BG$4+BH$10+(BK$54/2)+(BK$67/2)))</f>
        <v>0</v>
      </c>
      <c r="BI11" s="432">
        <f>IF(SUM(BG$5&lt;6),(0),(BG$4+BI$10+(BK$67/2)+(BK$80/2)))</f>
        <v>0</v>
      </c>
      <c r="BJ11" s="432">
        <f>IF(SUM(BG$5&lt;7),(0),(BG$4+BJ$10+(BK$80/2)+(BK$93/2)))</f>
        <v>0</v>
      </c>
      <c r="BK11" s="432">
        <f>IF(SUM(BG$5&lt;7),(0),(BG$4+BK$10+(BK$93/2)))</f>
        <v>0</v>
      </c>
      <c r="BL11" s="421" t="s">
        <v>224</v>
      </c>
      <c r="BM11" s="422">
        <f>IF(SUM(BP$5&lt;1),(0),(BP$4+BM$10+(BT$15/2)))</f>
        <v>0</v>
      </c>
      <c r="BN11" s="422">
        <f>IF(SUM(BP$5&lt;2),(0),(BP$4+BN$10+(BT$15/2)+(BT$28/2)))</f>
        <v>0</v>
      </c>
      <c r="BO11" s="422">
        <f>IF(SUM(BP$5&lt;3),(0),(BP$4+BO$10+(BT$28/2)+(BT$41/2)))</f>
        <v>0</v>
      </c>
      <c r="BP11" s="422">
        <f>IF(SUM(BP$5&lt;4),(0),(BP$4+BP$10+(BT$41/2)+(BT$54/2)))</f>
        <v>0</v>
      </c>
      <c r="BQ11" s="422">
        <f>IF(SUM(BP$5&lt;5),(0),(BP$4+BQ$10+(BT$54/2)+(BT$67/2)))</f>
        <v>0</v>
      </c>
      <c r="BR11" s="422">
        <f>IF(SUM(BP$5&lt;6),(0),(BP$4+BR$10+(BT$67/2)+(BT$80/2)))</f>
        <v>0</v>
      </c>
      <c r="BS11" s="422">
        <f>IF(SUM(BP$5&lt;7),(0),(BP$4+BS$10+(BT$80/2)+(BT$93/2)))</f>
        <v>0</v>
      </c>
      <c r="BT11" s="422">
        <f>IF(SUM(BP$5&lt;7),(0),(BP$4+BT$10+(BT$93/2)))</f>
        <v>0</v>
      </c>
    </row>
    <row r="12" spans="1:72" x14ac:dyDescent="0.2">
      <c r="A12" s="460"/>
      <c r="B12" s="458"/>
      <c r="C12" s="458"/>
      <c r="D12" s="458"/>
      <c r="E12" s="458"/>
      <c r="F12" s="458"/>
      <c r="G12" s="458"/>
      <c r="H12" s="458"/>
      <c r="I12" s="458"/>
      <c r="J12" s="459"/>
      <c r="K12" s="453"/>
      <c r="L12" s="453"/>
      <c r="M12" s="453"/>
      <c r="N12" s="453"/>
      <c r="O12" s="453"/>
      <c r="P12" s="453"/>
      <c r="Q12" s="453"/>
      <c r="R12" s="453"/>
      <c r="S12" s="455"/>
      <c r="T12" s="456"/>
      <c r="U12" s="456"/>
      <c r="V12" s="456"/>
      <c r="W12" s="456"/>
      <c r="X12" s="456"/>
      <c r="Y12" s="456"/>
      <c r="Z12" s="456"/>
      <c r="AA12" s="456"/>
      <c r="AB12" s="457"/>
      <c r="AC12" s="452"/>
      <c r="AD12" s="452"/>
      <c r="AE12" s="452"/>
      <c r="AF12" s="452"/>
      <c r="AG12" s="452"/>
      <c r="AH12" s="452"/>
      <c r="AI12" s="452"/>
      <c r="AJ12" s="452"/>
      <c r="AK12" s="445"/>
      <c r="AL12" s="446"/>
      <c r="AM12" s="446"/>
      <c r="AN12" s="446"/>
      <c r="AO12" s="446"/>
      <c r="AP12" s="446"/>
      <c r="AQ12" s="446"/>
      <c r="AR12" s="446"/>
      <c r="AS12" s="446"/>
      <c r="AT12" s="440"/>
      <c r="AU12" s="441"/>
      <c r="AV12" s="441"/>
      <c r="AW12" s="441"/>
      <c r="AX12" s="441"/>
      <c r="AY12" s="441"/>
      <c r="AZ12" s="441"/>
      <c r="BA12" s="441"/>
      <c r="BB12" s="441"/>
      <c r="BC12" s="431"/>
      <c r="BD12" s="432"/>
      <c r="BE12" s="432"/>
      <c r="BF12" s="432"/>
      <c r="BG12" s="432"/>
      <c r="BH12" s="432"/>
      <c r="BI12" s="432"/>
      <c r="BJ12" s="432"/>
      <c r="BK12" s="432"/>
      <c r="BL12" s="421"/>
      <c r="BM12" s="422"/>
      <c r="BN12" s="422"/>
      <c r="BO12" s="422"/>
      <c r="BP12" s="422"/>
      <c r="BQ12" s="422"/>
      <c r="BR12" s="422"/>
      <c r="BS12" s="422"/>
      <c r="BT12" s="422"/>
    </row>
    <row r="13" spans="1:72" x14ac:dyDescent="0.2">
      <c r="A13" s="278" t="s">
        <v>222</v>
      </c>
      <c r="B13" s="239"/>
      <c r="C13" s="239"/>
      <c r="D13" s="239"/>
      <c r="E13" s="239"/>
      <c r="F13" s="239"/>
      <c r="G13" s="239"/>
      <c r="H13" s="239"/>
      <c r="I13" s="239"/>
      <c r="J13" s="278" t="s">
        <v>222</v>
      </c>
      <c r="K13" s="239"/>
      <c r="L13" s="239"/>
      <c r="M13" s="239"/>
      <c r="N13" s="239"/>
      <c r="O13" s="239"/>
      <c r="P13" s="239"/>
      <c r="Q13" s="239"/>
      <c r="R13" s="239"/>
      <c r="S13" s="278" t="s">
        <v>222</v>
      </c>
      <c r="T13" s="239"/>
      <c r="U13" s="239"/>
      <c r="V13" s="239"/>
      <c r="W13" s="239"/>
      <c r="X13" s="239"/>
      <c r="Y13" s="239"/>
      <c r="Z13" s="239"/>
      <c r="AA13" s="239"/>
      <c r="AB13" s="278" t="s">
        <v>222</v>
      </c>
      <c r="AC13" s="239"/>
      <c r="AD13" s="239"/>
      <c r="AE13" s="239"/>
      <c r="AF13" s="239"/>
      <c r="AG13" s="239"/>
      <c r="AH13" s="239"/>
      <c r="AI13" s="239"/>
      <c r="AJ13" s="239"/>
      <c r="AK13" s="278" t="s">
        <v>222</v>
      </c>
      <c r="AL13" s="239"/>
      <c r="AM13" s="239"/>
      <c r="AN13" s="239"/>
      <c r="AO13" s="239"/>
      <c r="AP13" s="239"/>
      <c r="AQ13" s="239"/>
      <c r="AR13" s="239"/>
      <c r="AS13" s="239"/>
      <c r="AT13" s="278" t="s">
        <v>222</v>
      </c>
      <c r="AU13" s="239"/>
      <c r="AV13" s="239"/>
      <c r="AW13" s="239"/>
      <c r="AX13" s="239"/>
      <c r="AY13" s="239"/>
      <c r="AZ13" s="239"/>
      <c r="BA13" s="239"/>
      <c r="BB13" s="239"/>
      <c r="BC13" s="278" t="s">
        <v>222</v>
      </c>
      <c r="BD13" s="239"/>
      <c r="BE13" s="239"/>
      <c r="BF13" s="239"/>
      <c r="BG13" s="239"/>
      <c r="BH13" s="239"/>
      <c r="BI13" s="239"/>
      <c r="BJ13" s="239"/>
      <c r="BK13" s="239"/>
      <c r="BL13" s="278" t="s">
        <v>222</v>
      </c>
      <c r="BM13" s="239"/>
      <c r="BN13" s="239"/>
      <c r="BO13" s="239"/>
      <c r="BP13" s="239"/>
      <c r="BQ13" s="239"/>
      <c r="BR13" s="239"/>
      <c r="BS13" s="239"/>
      <c r="BT13" s="239"/>
    </row>
    <row r="14" spans="1:72" x14ac:dyDescent="0.2">
      <c r="A14" s="239"/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  <c r="AF14" s="239"/>
      <c r="AG14" s="239"/>
      <c r="AH14" s="239"/>
      <c r="AI14" s="239"/>
      <c r="AJ14" s="239"/>
      <c r="AK14" s="239"/>
      <c r="AL14" s="239"/>
      <c r="AM14" s="239"/>
      <c r="AN14" s="239"/>
      <c r="AO14" s="239"/>
      <c r="AP14" s="239"/>
      <c r="AQ14" s="239"/>
      <c r="AR14" s="239"/>
      <c r="AS14" s="239"/>
      <c r="AT14" s="239"/>
      <c r="AU14" s="239"/>
      <c r="AV14" s="239"/>
      <c r="AW14" s="239"/>
      <c r="AX14" s="239"/>
      <c r="AY14" s="239"/>
      <c r="AZ14" s="239"/>
      <c r="BA14" s="239"/>
      <c r="BB14" s="239"/>
      <c r="BC14" s="239"/>
      <c r="BD14" s="239"/>
      <c r="BE14" s="239"/>
      <c r="BF14" s="239"/>
      <c r="BG14" s="239"/>
      <c r="BH14" s="239"/>
      <c r="BI14" s="239"/>
      <c r="BJ14" s="239"/>
      <c r="BK14" s="239"/>
      <c r="BL14" s="239"/>
      <c r="BM14" s="239"/>
      <c r="BN14" s="239"/>
      <c r="BO14" s="239"/>
      <c r="BP14" s="239"/>
      <c r="BQ14" s="239"/>
      <c r="BR14" s="239"/>
      <c r="BS14" s="239"/>
      <c r="BT14" s="239"/>
    </row>
    <row r="15" spans="1:72" ht="12.75" customHeight="1" x14ac:dyDescent="0.2">
      <c r="A15" s="463" t="s">
        <v>225</v>
      </c>
      <c r="B15" s="464"/>
      <c r="C15" s="464"/>
      <c r="D15" s="465"/>
      <c r="E15" s="341">
        <v>8.5</v>
      </c>
      <c r="F15" s="399" t="s">
        <v>217</v>
      </c>
      <c r="G15" s="400"/>
      <c r="H15" s="401"/>
      <c r="I15" s="282">
        <f>IF((E$5=0),(0),('Weight Calcs'!$F$46/'Weight Calcs'!$D$46)*E$15)</f>
        <v>48.166666666666671</v>
      </c>
      <c r="J15" s="479" t="s">
        <v>225</v>
      </c>
      <c r="K15" s="480"/>
      <c r="L15" s="480"/>
      <c r="M15" s="481"/>
      <c r="N15" s="344">
        <v>8</v>
      </c>
      <c r="O15" s="303" t="s">
        <v>217</v>
      </c>
      <c r="P15" s="303"/>
      <c r="Q15" s="303"/>
      <c r="R15" s="304">
        <f>IF((N$5=0),(0),('Weight Calcs'!$F$46/'Weight Calcs'!$D$46)*N$15)</f>
        <v>45.333333333333336</v>
      </c>
      <c r="S15" s="473" t="s">
        <v>225</v>
      </c>
      <c r="T15" s="474"/>
      <c r="U15" s="474"/>
      <c r="V15" s="475"/>
      <c r="W15" s="345">
        <v>2</v>
      </c>
      <c r="X15" s="313" t="s">
        <v>217</v>
      </c>
      <c r="Y15" s="313"/>
      <c r="Z15" s="313"/>
      <c r="AA15" s="313">
        <f>IF((W$5=0),(0),('Weight Calcs'!$F$46/'Weight Calcs'!$D$46)*W$15)</f>
        <v>11.333333333333334</v>
      </c>
      <c r="AB15" s="449" t="s">
        <v>225</v>
      </c>
      <c r="AC15" s="450"/>
      <c r="AD15" s="450"/>
      <c r="AE15" s="451"/>
      <c r="AF15" s="350">
        <v>0</v>
      </c>
      <c r="AG15" s="314" t="s">
        <v>217</v>
      </c>
      <c r="AH15" s="314"/>
      <c r="AI15" s="314"/>
      <c r="AJ15" s="314">
        <f>IF((AF$5=0),(0),('Weight Calcs'!$F$46/'Weight Calcs'!$D$46)*AF$15)</f>
        <v>0</v>
      </c>
      <c r="AK15" s="442" t="s">
        <v>225</v>
      </c>
      <c r="AL15" s="443"/>
      <c r="AM15" s="443"/>
      <c r="AN15" s="444"/>
      <c r="AO15" s="351">
        <v>0</v>
      </c>
      <c r="AP15" s="317" t="s">
        <v>217</v>
      </c>
      <c r="AQ15" s="317"/>
      <c r="AR15" s="317"/>
      <c r="AS15" s="318">
        <f>IF((AO$5=0),(0),('Weight Calcs'!$F$46/'Weight Calcs'!$D$46)*AO$15)</f>
        <v>0</v>
      </c>
      <c r="AT15" s="434" t="s">
        <v>225</v>
      </c>
      <c r="AU15" s="434"/>
      <c r="AV15" s="434"/>
      <c r="AW15" s="434"/>
      <c r="AX15" s="354">
        <v>0</v>
      </c>
      <c r="AY15" s="404" t="s">
        <v>217</v>
      </c>
      <c r="AZ15" s="404"/>
      <c r="BA15" s="404"/>
      <c r="BB15" s="319">
        <f>IF((AX$5=0),(0),('Weight Calcs'!$F$46/'Weight Calcs'!$D$46)*AX$15)</f>
        <v>0</v>
      </c>
      <c r="BC15" s="425" t="s">
        <v>225</v>
      </c>
      <c r="BD15" s="425"/>
      <c r="BE15" s="425"/>
      <c r="BF15" s="425"/>
      <c r="BG15" s="357">
        <v>0</v>
      </c>
      <c r="BH15" s="405" t="s">
        <v>217</v>
      </c>
      <c r="BI15" s="405"/>
      <c r="BJ15" s="405"/>
      <c r="BK15" s="321">
        <f>IF((BG$5=0),(0),('Weight Calcs'!$F$46/'Weight Calcs'!$D$46)*BG$15)</f>
        <v>0</v>
      </c>
      <c r="BL15" s="410" t="s">
        <v>225</v>
      </c>
      <c r="BM15" s="410"/>
      <c r="BN15" s="410"/>
      <c r="BO15" s="410"/>
      <c r="BP15" s="358">
        <v>0</v>
      </c>
      <c r="BQ15" s="403" t="s">
        <v>217</v>
      </c>
      <c r="BR15" s="403"/>
      <c r="BS15" s="403"/>
      <c r="BT15" s="323">
        <f>IF((BP$5=0),(0),('Weight Calcs'!$F$46/'Weight Calcs'!$D$46)*BP$15)</f>
        <v>0</v>
      </c>
    </row>
    <row r="16" spans="1:72" s="337" customFormat="1" ht="25.5" customHeight="1" x14ac:dyDescent="0.2">
      <c r="A16" s="411" t="s">
        <v>211</v>
      </c>
      <c r="B16" s="411"/>
      <c r="C16" s="411"/>
      <c r="D16" s="335" t="s">
        <v>128</v>
      </c>
      <c r="E16" s="335" t="s">
        <v>129</v>
      </c>
      <c r="F16" s="336" t="s">
        <v>212</v>
      </c>
      <c r="G16" s="335" t="s">
        <v>125</v>
      </c>
      <c r="H16" s="335" t="s">
        <v>126</v>
      </c>
      <c r="I16" s="335"/>
      <c r="J16" s="466" t="s">
        <v>211</v>
      </c>
      <c r="K16" s="466"/>
      <c r="L16" s="466"/>
      <c r="M16" s="335" t="s">
        <v>128</v>
      </c>
      <c r="N16" s="335" t="s">
        <v>129</v>
      </c>
      <c r="O16" s="336" t="s">
        <v>212</v>
      </c>
      <c r="P16" s="335" t="s">
        <v>125</v>
      </c>
      <c r="Q16" s="335" t="s">
        <v>126</v>
      </c>
      <c r="R16" s="335"/>
      <c r="S16" s="411" t="s">
        <v>211</v>
      </c>
      <c r="T16" s="411"/>
      <c r="U16" s="411"/>
      <c r="V16" s="335" t="s">
        <v>128</v>
      </c>
      <c r="W16" s="335" t="s">
        <v>129</v>
      </c>
      <c r="X16" s="336" t="s">
        <v>212</v>
      </c>
      <c r="Y16" s="335" t="s">
        <v>125</v>
      </c>
      <c r="Z16" s="335" t="s">
        <v>126</v>
      </c>
      <c r="AA16" s="335"/>
      <c r="AB16" s="411" t="s">
        <v>211</v>
      </c>
      <c r="AC16" s="411"/>
      <c r="AD16" s="411"/>
      <c r="AE16" s="335" t="s">
        <v>128</v>
      </c>
      <c r="AF16" s="335" t="s">
        <v>129</v>
      </c>
      <c r="AG16" s="336" t="s">
        <v>212</v>
      </c>
      <c r="AH16" s="335" t="s">
        <v>125</v>
      </c>
      <c r="AI16" s="335" t="s">
        <v>126</v>
      </c>
      <c r="AJ16" s="335"/>
      <c r="AK16" s="411" t="s">
        <v>211</v>
      </c>
      <c r="AL16" s="411"/>
      <c r="AM16" s="411"/>
      <c r="AN16" s="335" t="s">
        <v>128</v>
      </c>
      <c r="AO16" s="335" t="s">
        <v>129</v>
      </c>
      <c r="AP16" s="336" t="s">
        <v>212</v>
      </c>
      <c r="AQ16" s="335" t="s">
        <v>125</v>
      </c>
      <c r="AR16" s="335" t="s">
        <v>126</v>
      </c>
      <c r="AS16" s="335"/>
      <c r="AT16" s="411" t="s">
        <v>211</v>
      </c>
      <c r="AU16" s="411"/>
      <c r="AV16" s="411"/>
      <c r="AW16" s="335" t="s">
        <v>128</v>
      </c>
      <c r="AX16" s="335" t="s">
        <v>129</v>
      </c>
      <c r="AY16" s="336" t="s">
        <v>212</v>
      </c>
      <c r="AZ16" s="335" t="s">
        <v>125</v>
      </c>
      <c r="BA16" s="335" t="s">
        <v>126</v>
      </c>
      <c r="BB16" s="335"/>
      <c r="BC16" s="411" t="s">
        <v>211</v>
      </c>
      <c r="BD16" s="411"/>
      <c r="BE16" s="411"/>
      <c r="BF16" s="335" t="s">
        <v>128</v>
      </c>
      <c r="BG16" s="335" t="s">
        <v>129</v>
      </c>
      <c r="BH16" s="336" t="s">
        <v>212</v>
      </c>
      <c r="BI16" s="335" t="s">
        <v>125</v>
      </c>
      <c r="BJ16" s="335" t="s">
        <v>126</v>
      </c>
      <c r="BK16" s="335"/>
      <c r="BL16" s="411" t="s">
        <v>211</v>
      </c>
      <c r="BM16" s="411"/>
      <c r="BN16" s="411"/>
      <c r="BO16" s="335" t="s">
        <v>128</v>
      </c>
      <c r="BP16" s="335" t="s">
        <v>129</v>
      </c>
      <c r="BQ16" s="336" t="s">
        <v>212</v>
      </c>
      <c r="BR16" s="335" t="s">
        <v>125</v>
      </c>
      <c r="BS16" s="335" t="s">
        <v>126</v>
      </c>
      <c r="BT16" s="335"/>
    </row>
    <row r="17" spans="1:72" x14ac:dyDescent="0.2">
      <c r="A17" s="461" t="s">
        <v>96</v>
      </c>
      <c r="B17" s="461"/>
      <c r="C17" s="461"/>
      <c r="D17" s="342">
        <v>-1.6</v>
      </c>
      <c r="E17" s="174">
        <f>IF((D17=0),(0),(E$15-D17))</f>
        <v>10.1</v>
      </c>
      <c r="F17" s="174">
        <f>IF(ISNA(VLOOKUP(A17,'Weight Calcs'!A$69:$B$122,2,FALSE)),"0",VLOOKUP(A17,'Weight Calcs'!A$69:$B$122,2,FALSE))</f>
        <v>27</v>
      </c>
      <c r="G17" s="174">
        <f>IF((E$15=0),(0),(E17*F17/E$15))</f>
        <v>32.082352941176467</v>
      </c>
      <c r="H17" s="174">
        <f>IF((E$15=0),(0),(D17*F17/E$15))</f>
        <v>-5.0823529411764712</v>
      </c>
      <c r="I17" s="174"/>
      <c r="J17" s="476" t="s">
        <v>96</v>
      </c>
      <c r="K17" s="476"/>
      <c r="L17" s="476"/>
      <c r="M17" s="339">
        <v>-0.5</v>
      </c>
      <c r="N17" s="174">
        <f>IF((M17=0),(0),(N$15-M17))</f>
        <v>8.5</v>
      </c>
      <c r="O17" s="174" t="str">
        <f>IF(ISNA(VLOOKUP(J17,'Weight Calcs'!$B$69:J$122,2,FALSE)),"0",VLOOKUP(J17,'Weight Calcs'!$B$69:J$122,2,FALSE))</f>
        <v>0</v>
      </c>
      <c r="P17" s="174">
        <f>IF((N$15=0),(0),(N17*O17/N$15))</f>
        <v>0</v>
      </c>
      <c r="Q17" s="174">
        <f>IF((N$15=0),(0),(M17*O17/N$15))</f>
        <v>0</v>
      </c>
      <c r="R17" s="174"/>
      <c r="S17" s="471" t="s">
        <v>96</v>
      </c>
      <c r="T17" s="471"/>
      <c r="U17" s="471"/>
      <c r="V17" s="346">
        <v>2</v>
      </c>
      <c r="W17" s="181">
        <f>IF((V17=0),(0),(W$15-V17))</f>
        <v>0</v>
      </c>
      <c r="X17" s="181" t="str">
        <f>IF(ISNA(VLOOKUP(S17,'Weight Calcs'!$B$69:S$122,2,FALSE)),"0",VLOOKUP(S17,'Weight Calcs'!$B$69:S$122,2,FALSE))</f>
        <v>0</v>
      </c>
      <c r="Y17" s="181">
        <f>IF((W$15=0),(0),(W17*X17/W$15))</f>
        <v>0</v>
      </c>
      <c r="Z17" s="181">
        <f>IF((W$15=0),(0),(V17*X17/W$15))</f>
        <v>0</v>
      </c>
      <c r="AA17" s="181"/>
      <c r="AB17" s="448"/>
      <c r="AC17" s="448"/>
      <c r="AD17" s="448"/>
      <c r="AE17" s="348">
        <v>0</v>
      </c>
      <c r="AF17" s="183">
        <f>IF((AE17=0),(0),(AF$15-AE17))</f>
        <v>0</v>
      </c>
      <c r="AG17" s="183" t="str">
        <f>IF(ISNA(VLOOKUP(AB17,'Weight Calcs'!$B$69:AB$122,2,FALSE)),"0",VLOOKUP(AB17,'Weight Calcs'!$B$69:AB$122,2,FALSE))</f>
        <v>0</v>
      </c>
      <c r="AH17" s="183">
        <f>IF((AF$15=0),(0),(AF17*AG17/AF$15))</f>
        <v>0</v>
      </c>
      <c r="AI17" s="183">
        <f>IF((AF$15=0),(0),(AE17*AG17/AF$15))</f>
        <v>0</v>
      </c>
      <c r="AJ17" s="183"/>
      <c r="AK17" s="436"/>
      <c r="AL17" s="436"/>
      <c r="AM17" s="436"/>
      <c r="AN17" s="352">
        <v>0</v>
      </c>
      <c r="AO17" s="185">
        <f>IF((AN17=0),(0),(AO$15-AN17))</f>
        <v>0</v>
      </c>
      <c r="AP17" s="185" t="str">
        <f>IF(ISNA(VLOOKUP(AK17,'Weight Calcs'!$B$69:AK$122,2,FALSE)),"0",VLOOKUP(AK17,'Weight Calcs'!$B$69:AK$122,2,FALSE))</f>
        <v>0</v>
      </c>
      <c r="AQ17" s="185">
        <f>IF((AO$15=0),(0),(AO17*AP17/AO$15))</f>
        <v>0</v>
      </c>
      <c r="AR17" s="185">
        <f>IF((AO$15=0),(0),(AN17*AP17/AO$15))</f>
        <v>0</v>
      </c>
      <c r="AS17" s="185"/>
      <c r="AT17" s="426"/>
      <c r="AU17" s="426"/>
      <c r="AV17" s="426"/>
      <c r="AW17" s="355">
        <v>0</v>
      </c>
      <c r="AX17" s="187">
        <f>IF((AW17=0),(0),(AX$15-AW17))</f>
        <v>0</v>
      </c>
      <c r="AY17" s="187" t="str">
        <f>IF(ISNA(VLOOKUP(AT17,'Weight Calcs'!$B$69:AT$122,2,FALSE)),"0",VLOOKUP(AT17,'Weight Calcs'!$B$69:AT$122,2,FALSE))</f>
        <v>0</v>
      </c>
      <c r="AZ17" s="187">
        <f>IF((AX$15=0),(0),(AX17*AY17/AX$15))</f>
        <v>0</v>
      </c>
      <c r="BA17" s="187">
        <f>IF((AX$15=0),(0),(AW17*AY17/AX$15))</f>
        <v>0</v>
      </c>
      <c r="BB17" s="187"/>
      <c r="BC17" s="424"/>
      <c r="BD17" s="424"/>
      <c r="BE17" s="424"/>
      <c r="BF17" s="359">
        <v>0</v>
      </c>
      <c r="BG17" s="189">
        <f>IF((BF17=0),(0),(BG$15-BF17))</f>
        <v>0</v>
      </c>
      <c r="BH17" s="189" t="str">
        <f>IF(ISNA(VLOOKUP(BC17,'Weight Calcs'!$B$69:BC$122,2,FALSE)),"0",VLOOKUP(BC17,'Weight Calcs'!$B$69:BC$122,2,FALSE))</f>
        <v>0</v>
      </c>
      <c r="BI17" s="189">
        <f>IF((BG$15=0),(0),(BG17*BH17/BG$15))</f>
        <v>0</v>
      </c>
      <c r="BJ17" s="189">
        <f>IF((BG$15=0),(0),(BF17*BH17/BG$15))</f>
        <v>0</v>
      </c>
      <c r="BK17" s="189"/>
      <c r="BL17" s="407"/>
      <c r="BM17" s="407"/>
      <c r="BN17" s="407"/>
      <c r="BO17" s="361">
        <v>0</v>
      </c>
      <c r="BP17" s="191">
        <f>IF((BO17=0),(0),(BP$15-BO17))</f>
        <v>0</v>
      </c>
      <c r="BQ17" s="191" t="str">
        <f>IF(ISNA(VLOOKUP(BL17,'Weight Calcs'!$B$69:BL$122,2,FALSE)),"0",VLOOKUP(BL17,'Weight Calcs'!$B$69:BL$122,2,FALSE))</f>
        <v>0</v>
      </c>
      <c r="BR17" s="191">
        <f>IF((BP$15=0),(0),(BP17*BQ17/BP$15))</f>
        <v>0</v>
      </c>
      <c r="BS17" s="191">
        <f>IF((BP$15=0),(0),(BO17*BQ17/BP$15))</f>
        <v>0</v>
      </c>
      <c r="BT17" s="190"/>
    </row>
    <row r="18" spans="1:72" x14ac:dyDescent="0.2">
      <c r="A18" s="462" t="s">
        <v>96</v>
      </c>
      <c r="B18" s="462"/>
      <c r="C18" s="462"/>
      <c r="D18" s="340">
        <v>1</v>
      </c>
      <c r="E18" s="193">
        <f>IF((D18=0),(0),(E$15-D18))</f>
        <v>7.5</v>
      </c>
      <c r="F18" s="193">
        <f>IF(ISNA(VLOOKUP(A18,'Weight Calcs'!A$69:$B$122,2,FALSE)),"0",VLOOKUP(A18,'Weight Calcs'!A$69:$B$122,2,FALSE))</f>
        <v>27</v>
      </c>
      <c r="G18" s="193">
        <f t="shared" ref="G18:G26" si="0">IF((E$15=0),(0),(E18*F18/E$15))</f>
        <v>23.823529411764707</v>
      </c>
      <c r="H18" s="193">
        <f t="shared" ref="H18:H26" si="1">IF((E$15=0),(0),(D18*F18/E$15))</f>
        <v>3.1764705882352939</v>
      </c>
      <c r="I18" s="193"/>
      <c r="J18" s="477" t="s">
        <v>96</v>
      </c>
      <c r="K18" s="477"/>
      <c r="L18" s="477"/>
      <c r="M18" s="343">
        <v>1.8</v>
      </c>
      <c r="N18" s="195">
        <f>IF((M18=0),(0),(N$15-M18))</f>
        <v>6.2</v>
      </c>
      <c r="O18" s="195" t="str">
        <f>IF(ISNA(VLOOKUP(J18,'Weight Calcs'!$B$69:J$122,2,FALSE)),"0",VLOOKUP(J18,'Weight Calcs'!$B$69:J$122,2,FALSE))</f>
        <v>0</v>
      </c>
      <c r="P18" s="195">
        <f t="shared" ref="P18:P26" si="2">IF((N$15=0),(0),(N18*O18/N$15))</f>
        <v>0</v>
      </c>
      <c r="Q18" s="195">
        <f t="shared" ref="Q18:Q26" si="3">IF((N$15=0),(0),(M18*O18/N$15))</f>
        <v>0</v>
      </c>
      <c r="R18" s="195"/>
      <c r="S18" s="472"/>
      <c r="T18" s="472"/>
      <c r="U18" s="472"/>
      <c r="V18" s="347">
        <v>0</v>
      </c>
      <c r="W18" s="197">
        <f>IF((V18=0),(0),(W$15-V18))</f>
        <v>0</v>
      </c>
      <c r="X18" s="197" t="str">
        <f>IF(ISNA(VLOOKUP(S18,'Weight Calcs'!$B$69:S$122,2,FALSE)),"0",VLOOKUP(S18,'Weight Calcs'!$B$69:S$122,2,FALSE))</f>
        <v>0</v>
      </c>
      <c r="Y18" s="197">
        <f t="shared" ref="Y18:Y26" si="4">IF((W$15=0),(0),(W18*X18/W$15))</f>
        <v>0</v>
      </c>
      <c r="Z18" s="197">
        <f t="shared" ref="Z18:Z26" si="5">IF((W$15=0),(0),(V18*X18/W$15))</f>
        <v>0</v>
      </c>
      <c r="AA18" s="197"/>
      <c r="AB18" s="447"/>
      <c r="AC18" s="447"/>
      <c r="AD18" s="447"/>
      <c r="AE18" s="349">
        <v>0</v>
      </c>
      <c r="AF18" s="199">
        <f>IF((AE18=0),(0),(AF$15-AE18))</f>
        <v>0</v>
      </c>
      <c r="AG18" s="199" t="str">
        <f>IF(ISNA(VLOOKUP(AB18,'Weight Calcs'!$B$69:AB$122,2,FALSE)),"0",VLOOKUP(AB18,'Weight Calcs'!$B$69:AB$122,2,FALSE))</f>
        <v>0</v>
      </c>
      <c r="AH18" s="199">
        <f t="shared" ref="AH18:AH26" si="6">IF((AF$15=0),(0),(AF18*AG18/AF$15))</f>
        <v>0</v>
      </c>
      <c r="AI18" s="199">
        <f t="shared" ref="AI18:AI26" si="7">IF((AF$15=0),(0),(AE18*AG18/AF$15))</f>
        <v>0</v>
      </c>
      <c r="AJ18" s="199"/>
      <c r="AK18" s="435"/>
      <c r="AL18" s="435"/>
      <c r="AM18" s="435"/>
      <c r="AN18" s="353">
        <v>0</v>
      </c>
      <c r="AO18" s="201">
        <f>IF((AN18=0),(0),(AO$15-AN18))</f>
        <v>0</v>
      </c>
      <c r="AP18" s="201" t="str">
        <f>IF(ISNA(VLOOKUP(AK18,'Weight Calcs'!$B$69:AK$122,2,FALSE)),"0",VLOOKUP(AK18,'Weight Calcs'!$B$69:AK$122,2,FALSE))</f>
        <v>0</v>
      </c>
      <c r="AQ18" s="201">
        <f t="shared" ref="AQ18:AQ26" si="8">IF((AO$15=0),(0),(AO18*AP18/AO$15))</f>
        <v>0</v>
      </c>
      <c r="AR18" s="201">
        <f t="shared" ref="AR18:AR26" si="9">IF((AO$15=0),(0),(AN18*AP18/AO$15))</f>
        <v>0</v>
      </c>
      <c r="AS18" s="201"/>
      <c r="AT18" s="427"/>
      <c r="AU18" s="427"/>
      <c r="AV18" s="427"/>
      <c r="AW18" s="356">
        <v>0</v>
      </c>
      <c r="AX18" s="203">
        <f>IF((AW18=0),(0),(AX$15-AW18))</f>
        <v>0</v>
      </c>
      <c r="AY18" s="203" t="str">
        <f>IF(ISNA(VLOOKUP(AT18,'Weight Calcs'!$B$69:AT$122,2,FALSE)),"0",VLOOKUP(AT18,'Weight Calcs'!$B$69:AT$122,2,FALSE))</f>
        <v>0</v>
      </c>
      <c r="AZ18" s="203">
        <f t="shared" ref="AZ18:AZ26" si="10">IF((AX$15=0),(0),(AX18*AY18/AX$15))</f>
        <v>0</v>
      </c>
      <c r="BA18" s="203">
        <f t="shared" ref="BA18:BA26" si="11">IF((AX$15=0),(0),(AW18*AY18/AX$15))</f>
        <v>0</v>
      </c>
      <c r="BB18" s="203"/>
      <c r="BC18" s="423"/>
      <c r="BD18" s="423"/>
      <c r="BE18" s="423"/>
      <c r="BF18" s="360">
        <v>0</v>
      </c>
      <c r="BG18" s="205">
        <f>IF((BF18=0),(0),(BG$15-BF18))</f>
        <v>0</v>
      </c>
      <c r="BH18" s="205" t="str">
        <f>IF(ISNA(VLOOKUP(BC18,'Weight Calcs'!$B$69:BC$122,2,FALSE)),"0",VLOOKUP(BC18,'Weight Calcs'!$B$69:BC$122,2,FALSE))</f>
        <v>0</v>
      </c>
      <c r="BI18" s="205">
        <f t="shared" ref="BI18:BI26" si="12">IF((BG$15=0),(0),(BG18*BH18/BG$15))</f>
        <v>0</v>
      </c>
      <c r="BJ18" s="205">
        <f t="shared" ref="BJ18:BJ26" si="13">IF((BG$15=0),(0),(BF18*BH18/BG$15))</f>
        <v>0</v>
      </c>
      <c r="BK18" s="205"/>
      <c r="BL18" s="406"/>
      <c r="BM18" s="406"/>
      <c r="BN18" s="406"/>
      <c r="BO18" s="362">
        <v>0</v>
      </c>
      <c r="BP18" s="207">
        <f>IF((BO18=0),(0),(BP$15-BO18))</f>
        <v>0</v>
      </c>
      <c r="BQ18" s="207" t="str">
        <f>IF(ISNA(VLOOKUP(BL18,'Weight Calcs'!$B$69:BL$122,2,FALSE)),"0",VLOOKUP(BL18,'Weight Calcs'!$B$69:BL$122,2,FALSE))</f>
        <v>0</v>
      </c>
      <c r="BR18" s="207">
        <f t="shared" ref="BR18:BR26" si="14">IF((BP$15=0),(0),(BP18*BQ18/BP$15))</f>
        <v>0</v>
      </c>
      <c r="BS18" s="207">
        <f t="shared" ref="BS18:BS26" si="15">IF((BP$15=0),(0),(BO18*BQ18/BP$15))</f>
        <v>0</v>
      </c>
      <c r="BT18" s="206"/>
    </row>
    <row r="19" spans="1:72" x14ac:dyDescent="0.2">
      <c r="A19" s="461" t="s">
        <v>96</v>
      </c>
      <c r="B19" s="461"/>
      <c r="C19" s="461"/>
      <c r="D19" s="339">
        <v>3.2</v>
      </c>
      <c r="E19" s="174">
        <f t="shared" ref="E19:E26" si="16">IF((D19=0),(0),(E$15-D19))</f>
        <v>5.3</v>
      </c>
      <c r="F19" s="174">
        <f>IF(ISNA(VLOOKUP(A19,'Weight Calcs'!A$69:$B$122,2,FALSE)),"0",VLOOKUP(A19,'Weight Calcs'!A$69:$B$122,2,FALSE))</f>
        <v>27</v>
      </c>
      <c r="G19" s="174">
        <f t="shared" si="0"/>
        <v>16.835294117647059</v>
      </c>
      <c r="H19" s="174">
        <f t="shared" si="1"/>
        <v>10.164705882352942</v>
      </c>
      <c r="I19" s="174"/>
      <c r="J19" s="476" t="s">
        <v>96</v>
      </c>
      <c r="K19" s="476"/>
      <c r="L19" s="476"/>
      <c r="M19" s="339">
        <v>3.2</v>
      </c>
      <c r="N19" s="174">
        <f t="shared" ref="N19:N26" si="17">IF((M19=0),(0),(N$15-M19))</f>
        <v>4.8</v>
      </c>
      <c r="O19" s="174" t="str">
        <f>IF(ISNA(VLOOKUP(J19,'Weight Calcs'!$B$69:J$122,2,FALSE)),"0",VLOOKUP(J19,'Weight Calcs'!$B$69:J$122,2,FALSE))</f>
        <v>0</v>
      </c>
      <c r="P19" s="174">
        <f t="shared" si="2"/>
        <v>0</v>
      </c>
      <c r="Q19" s="174">
        <f t="shared" si="3"/>
        <v>0</v>
      </c>
      <c r="R19" s="174"/>
      <c r="S19" s="471"/>
      <c r="T19" s="471"/>
      <c r="U19" s="471"/>
      <c r="V19" s="346">
        <v>0</v>
      </c>
      <c r="W19" s="181">
        <f t="shared" ref="W19:W26" si="18">IF((V19=0),(0),(W$15-V19))</f>
        <v>0</v>
      </c>
      <c r="X19" s="181" t="str">
        <f>IF(ISNA(VLOOKUP(S19,'Weight Calcs'!$B$69:S$122,2,FALSE)),"0",VLOOKUP(S19,'Weight Calcs'!$B$69:S$122,2,FALSE))</f>
        <v>0</v>
      </c>
      <c r="Y19" s="181">
        <f t="shared" si="4"/>
        <v>0</v>
      </c>
      <c r="Z19" s="181">
        <f t="shared" si="5"/>
        <v>0</v>
      </c>
      <c r="AA19" s="181"/>
      <c r="AB19" s="448"/>
      <c r="AC19" s="448"/>
      <c r="AD19" s="448"/>
      <c r="AE19" s="348">
        <v>0</v>
      </c>
      <c r="AF19" s="183">
        <f t="shared" ref="AF19:AF26" si="19">IF((AE19=0),(0),(AF$15-AE19))</f>
        <v>0</v>
      </c>
      <c r="AG19" s="183" t="str">
        <f>IF(ISNA(VLOOKUP(AB19,'Weight Calcs'!$B$69:AB$122,2,FALSE)),"0",VLOOKUP(AB19,'Weight Calcs'!$B$69:AB$122,2,FALSE))</f>
        <v>0</v>
      </c>
      <c r="AH19" s="183">
        <f t="shared" si="6"/>
        <v>0</v>
      </c>
      <c r="AI19" s="183">
        <f t="shared" si="7"/>
        <v>0</v>
      </c>
      <c r="AJ19" s="183"/>
      <c r="AK19" s="436"/>
      <c r="AL19" s="436"/>
      <c r="AM19" s="436"/>
      <c r="AN19" s="352">
        <v>0</v>
      </c>
      <c r="AO19" s="185">
        <f t="shared" ref="AO19:AO26" si="20">IF((AN19=0),(0),(AO$15-AN19))</f>
        <v>0</v>
      </c>
      <c r="AP19" s="185" t="str">
        <f>IF(ISNA(VLOOKUP(AK19,'Weight Calcs'!$B$69:AK$122,2,FALSE)),"0",VLOOKUP(AK19,'Weight Calcs'!$B$69:AK$122,2,FALSE))</f>
        <v>0</v>
      </c>
      <c r="AQ19" s="185">
        <f t="shared" si="8"/>
        <v>0</v>
      </c>
      <c r="AR19" s="185">
        <f t="shared" si="9"/>
        <v>0</v>
      </c>
      <c r="AS19" s="185"/>
      <c r="AT19" s="426"/>
      <c r="AU19" s="426"/>
      <c r="AV19" s="426"/>
      <c r="AW19" s="355">
        <v>0</v>
      </c>
      <c r="AX19" s="187">
        <f t="shared" ref="AX19:AX26" si="21">IF((AW19=0),(0),(AX$15-AW19))</f>
        <v>0</v>
      </c>
      <c r="AY19" s="187" t="str">
        <f>IF(ISNA(VLOOKUP(AT19,'Weight Calcs'!$B$69:AT$122,2,FALSE)),"0",VLOOKUP(AT19,'Weight Calcs'!$B$69:AT$122,2,FALSE))</f>
        <v>0</v>
      </c>
      <c r="AZ19" s="187">
        <f t="shared" si="10"/>
        <v>0</v>
      </c>
      <c r="BA19" s="187">
        <f t="shared" si="11"/>
        <v>0</v>
      </c>
      <c r="BB19" s="187"/>
      <c r="BC19" s="424"/>
      <c r="BD19" s="424"/>
      <c r="BE19" s="424"/>
      <c r="BF19" s="359">
        <v>0</v>
      </c>
      <c r="BG19" s="189">
        <f t="shared" ref="BG19:BG26" si="22">IF((BF19=0),(0),(BG$15-BF19))</f>
        <v>0</v>
      </c>
      <c r="BH19" s="189" t="str">
        <f>IF(ISNA(VLOOKUP(BC19,'Weight Calcs'!$B$69:BC$122,2,FALSE)),"0",VLOOKUP(BC19,'Weight Calcs'!$B$69:BC$122,2,FALSE))</f>
        <v>0</v>
      </c>
      <c r="BI19" s="189">
        <f t="shared" si="12"/>
        <v>0</v>
      </c>
      <c r="BJ19" s="189">
        <f t="shared" si="13"/>
        <v>0</v>
      </c>
      <c r="BK19" s="189"/>
      <c r="BL19" s="407"/>
      <c r="BM19" s="407"/>
      <c r="BN19" s="407"/>
      <c r="BO19" s="361">
        <v>0</v>
      </c>
      <c r="BP19" s="191">
        <f t="shared" ref="BP19:BP26" si="23">IF((BO19=0),(0),(BP$15-BO19))</f>
        <v>0</v>
      </c>
      <c r="BQ19" s="191" t="str">
        <f>IF(ISNA(VLOOKUP(BL19,'Weight Calcs'!$B$69:BL$122,2,FALSE)),"0",VLOOKUP(BL19,'Weight Calcs'!$B$69:BL$122,2,FALSE))</f>
        <v>0</v>
      </c>
      <c r="BR19" s="191">
        <f t="shared" si="14"/>
        <v>0</v>
      </c>
      <c r="BS19" s="191">
        <f t="shared" si="15"/>
        <v>0</v>
      </c>
      <c r="BT19" s="190"/>
    </row>
    <row r="20" spans="1:72" x14ac:dyDescent="0.2">
      <c r="A20" s="462" t="s">
        <v>96</v>
      </c>
      <c r="B20" s="462"/>
      <c r="C20" s="462"/>
      <c r="D20" s="340">
        <v>5.6</v>
      </c>
      <c r="E20" s="193">
        <f t="shared" si="16"/>
        <v>2.9000000000000004</v>
      </c>
      <c r="F20" s="193">
        <f>IF(ISNA(VLOOKUP(A20,'Weight Calcs'!A$69:$B$122,2,FALSE)),"0",VLOOKUP(A20,'Weight Calcs'!A$69:$B$122,2,FALSE))</f>
        <v>27</v>
      </c>
      <c r="G20" s="193">
        <f t="shared" si="0"/>
        <v>9.211764705882354</v>
      </c>
      <c r="H20" s="193">
        <f t="shared" si="1"/>
        <v>17.788235294117644</v>
      </c>
      <c r="I20" s="193"/>
      <c r="J20" s="477" t="s">
        <v>96</v>
      </c>
      <c r="K20" s="477"/>
      <c r="L20" s="477"/>
      <c r="M20" s="343">
        <v>7.7</v>
      </c>
      <c r="N20" s="195">
        <f t="shared" si="17"/>
        <v>0.29999999999999982</v>
      </c>
      <c r="O20" s="195" t="str">
        <f>IF(ISNA(VLOOKUP(J20,'Weight Calcs'!$B$69:J$122,2,FALSE)),"0",VLOOKUP(J20,'Weight Calcs'!$B$69:J$122,2,FALSE))</f>
        <v>0</v>
      </c>
      <c r="P20" s="195">
        <f t="shared" si="2"/>
        <v>0</v>
      </c>
      <c r="Q20" s="195">
        <f t="shared" si="3"/>
        <v>0</v>
      </c>
      <c r="R20" s="195"/>
      <c r="S20" s="472"/>
      <c r="T20" s="472"/>
      <c r="U20" s="472"/>
      <c r="V20" s="347">
        <v>0</v>
      </c>
      <c r="W20" s="197">
        <f t="shared" si="18"/>
        <v>0</v>
      </c>
      <c r="X20" s="197" t="str">
        <f>IF(ISNA(VLOOKUP(S20,'Weight Calcs'!$B$69:S$122,2,FALSE)),"0",VLOOKUP(S20,'Weight Calcs'!$B$69:S$122,2,FALSE))</f>
        <v>0</v>
      </c>
      <c r="Y20" s="197">
        <f t="shared" si="4"/>
        <v>0</v>
      </c>
      <c r="Z20" s="197">
        <f t="shared" si="5"/>
        <v>0</v>
      </c>
      <c r="AA20" s="197"/>
      <c r="AB20" s="447"/>
      <c r="AC20" s="447"/>
      <c r="AD20" s="447"/>
      <c r="AE20" s="349">
        <v>0</v>
      </c>
      <c r="AF20" s="199">
        <f t="shared" si="19"/>
        <v>0</v>
      </c>
      <c r="AG20" s="199" t="str">
        <f>IF(ISNA(VLOOKUP(AB20,'Weight Calcs'!$B$69:AB$122,2,FALSE)),"0",VLOOKUP(AB20,'Weight Calcs'!$B$69:AB$122,2,FALSE))</f>
        <v>0</v>
      </c>
      <c r="AH20" s="199">
        <f t="shared" si="6"/>
        <v>0</v>
      </c>
      <c r="AI20" s="199">
        <f t="shared" si="7"/>
        <v>0</v>
      </c>
      <c r="AJ20" s="199"/>
      <c r="AK20" s="435"/>
      <c r="AL20" s="435"/>
      <c r="AM20" s="435"/>
      <c r="AN20" s="353">
        <v>0</v>
      </c>
      <c r="AO20" s="201">
        <f t="shared" si="20"/>
        <v>0</v>
      </c>
      <c r="AP20" s="201" t="str">
        <f>IF(ISNA(VLOOKUP(AK20,'Weight Calcs'!$B$69:AK$122,2,FALSE)),"0",VLOOKUP(AK20,'Weight Calcs'!$B$69:AK$122,2,FALSE))</f>
        <v>0</v>
      </c>
      <c r="AQ20" s="201">
        <f t="shared" si="8"/>
        <v>0</v>
      </c>
      <c r="AR20" s="201">
        <f t="shared" si="9"/>
        <v>0</v>
      </c>
      <c r="AS20" s="201"/>
      <c r="AT20" s="427"/>
      <c r="AU20" s="427"/>
      <c r="AV20" s="427"/>
      <c r="AW20" s="356">
        <v>0</v>
      </c>
      <c r="AX20" s="203">
        <f t="shared" si="21"/>
        <v>0</v>
      </c>
      <c r="AY20" s="203" t="str">
        <f>IF(ISNA(VLOOKUP(AT20,'Weight Calcs'!$B$69:AT$122,2,FALSE)),"0",VLOOKUP(AT20,'Weight Calcs'!$B$69:AT$122,2,FALSE))</f>
        <v>0</v>
      </c>
      <c r="AZ20" s="203">
        <f t="shared" si="10"/>
        <v>0</v>
      </c>
      <c r="BA20" s="203">
        <f t="shared" si="11"/>
        <v>0</v>
      </c>
      <c r="BB20" s="203"/>
      <c r="BC20" s="423"/>
      <c r="BD20" s="423"/>
      <c r="BE20" s="423"/>
      <c r="BF20" s="360">
        <v>0</v>
      </c>
      <c r="BG20" s="205">
        <f t="shared" si="22"/>
        <v>0</v>
      </c>
      <c r="BH20" s="205" t="str">
        <f>IF(ISNA(VLOOKUP(BC20,'Weight Calcs'!$B$69:BC$122,2,FALSE)),"0",VLOOKUP(BC20,'Weight Calcs'!$B$69:BC$122,2,FALSE))</f>
        <v>0</v>
      </c>
      <c r="BI20" s="205">
        <f t="shared" si="12"/>
        <v>0</v>
      </c>
      <c r="BJ20" s="205">
        <f t="shared" si="13"/>
        <v>0</v>
      </c>
      <c r="BK20" s="205"/>
      <c r="BL20" s="406"/>
      <c r="BM20" s="406"/>
      <c r="BN20" s="406"/>
      <c r="BO20" s="362">
        <v>0</v>
      </c>
      <c r="BP20" s="207">
        <f t="shared" si="23"/>
        <v>0</v>
      </c>
      <c r="BQ20" s="207" t="str">
        <f>IF(ISNA(VLOOKUP(BL20,'Weight Calcs'!$B$69:BL$122,2,FALSE)),"0",VLOOKUP(BL20,'Weight Calcs'!$B$69:BL$122,2,FALSE))</f>
        <v>0</v>
      </c>
      <c r="BR20" s="207">
        <f t="shared" si="14"/>
        <v>0</v>
      </c>
      <c r="BS20" s="207">
        <f t="shared" si="15"/>
        <v>0</v>
      </c>
      <c r="BT20" s="206"/>
    </row>
    <row r="21" spans="1:72" x14ac:dyDescent="0.2">
      <c r="A21" s="461" t="s">
        <v>132</v>
      </c>
      <c r="B21" s="461"/>
      <c r="C21" s="461"/>
      <c r="D21" s="339">
        <v>7.5</v>
      </c>
      <c r="E21" s="174">
        <f t="shared" si="16"/>
        <v>1</v>
      </c>
      <c r="F21" s="174">
        <f>IF(ISNA(VLOOKUP(A21,'Weight Calcs'!A$69:$B$122,2,FALSE)),"0",VLOOKUP(A21,'Weight Calcs'!A$69:$B$122,2,FALSE))</f>
        <v>7</v>
      </c>
      <c r="G21" s="174">
        <f t="shared" si="0"/>
        <v>0.82352941176470584</v>
      </c>
      <c r="H21" s="174">
        <f t="shared" si="1"/>
        <v>6.1764705882352944</v>
      </c>
      <c r="I21" s="174"/>
      <c r="J21" s="476"/>
      <c r="K21" s="476"/>
      <c r="L21" s="476"/>
      <c r="M21" s="339">
        <v>0</v>
      </c>
      <c r="N21" s="174">
        <f t="shared" si="17"/>
        <v>0</v>
      </c>
      <c r="O21" s="174" t="str">
        <f>IF(ISNA(VLOOKUP(J21,'Weight Calcs'!$B$69:J$122,2,FALSE)),"0",VLOOKUP(J21,'Weight Calcs'!$B$69:J$122,2,FALSE))</f>
        <v>0</v>
      </c>
      <c r="P21" s="174">
        <f t="shared" si="2"/>
        <v>0</v>
      </c>
      <c r="Q21" s="174">
        <f t="shared" si="3"/>
        <v>0</v>
      </c>
      <c r="R21" s="174"/>
      <c r="S21" s="471"/>
      <c r="T21" s="471"/>
      <c r="U21" s="471"/>
      <c r="V21" s="346">
        <v>0</v>
      </c>
      <c r="W21" s="181">
        <f t="shared" si="18"/>
        <v>0</v>
      </c>
      <c r="X21" s="181" t="str">
        <f>IF(ISNA(VLOOKUP(S21,'Weight Calcs'!$B$69:S$122,2,FALSE)),"0",VLOOKUP(S21,'Weight Calcs'!$B$69:S$122,2,FALSE))</f>
        <v>0</v>
      </c>
      <c r="Y21" s="181">
        <f t="shared" si="4"/>
        <v>0</v>
      </c>
      <c r="Z21" s="181">
        <f t="shared" si="5"/>
        <v>0</v>
      </c>
      <c r="AA21" s="181"/>
      <c r="AB21" s="448"/>
      <c r="AC21" s="448"/>
      <c r="AD21" s="448"/>
      <c r="AE21" s="348">
        <v>0</v>
      </c>
      <c r="AF21" s="183">
        <f t="shared" si="19"/>
        <v>0</v>
      </c>
      <c r="AG21" s="183" t="str">
        <f>IF(ISNA(VLOOKUP(AB21,'Weight Calcs'!$B$69:AB$122,2,FALSE)),"0",VLOOKUP(AB21,'Weight Calcs'!$B$69:AB$122,2,FALSE))</f>
        <v>0</v>
      </c>
      <c r="AH21" s="183">
        <f t="shared" si="6"/>
        <v>0</v>
      </c>
      <c r="AI21" s="183">
        <f t="shared" si="7"/>
        <v>0</v>
      </c>
      <c r="AJ21" s="183"/>
      <c r="AK21" s="436"/>
      <c r="AL21" s="436"/>
      <c r="AM21" s="436"/>
      <c r="AN21" s="352">
        <v>0</v>
      </c>
      <c r="AO21" s="185">
        <f t="shared" si="20"/>
        <v>0</v>
      </c>
      <c r="AP21" s="185" t="str">
        <f>IF(ISNA(VLOOKUP(AK21,'Weight Calcs'!$B$69:AK$122,2,FALSE)),"0",VLOOKUP(AK21,'Weight Calcs'!$B$69:AK$122,2,FALSE))</f>
        <v>0</v>
      </c>
      <c r="AQ21" s="185">
        <f t="shared" si="8"/>
        <v>0</v>
      </c>
      <c r="AR21" s="185">
        <f t="shared" si="9"/>
        <v>0</v>
      </c>
      <c r="AS21" s="185"/>
      <c r="AT21" s="426"/>
      <c r="AU21" s="426"/>
      <c r="AV21" s="426"/>
      <c r="AW21" s="355">
        <v>0</v>
      </c>
      <c r="AX21" s="187">
        <f t="shared" si="21"/>
        <v>0</v>
      </c>
      <c r="AY21" s="187" t="str">
        <f>IF(ISNA(VLOOKUP(AT21,'Weight Calcs'!$B$69:AT$122,2,FALSE)),"0",VLOOKUP(AT21,'Weight Calcs'!$B$69:AT$122,2,FALSE))</f>
        <v>0</v>
      </c>
      <c r="AZ21" s="187">
        <f t="shared" si="10"/>
        <v>0</v>
      </c>
      <c r="BA21" s="187">
        <f t="shared" si="11"/>
        <v>0</v>
      </c>
      <c r="BB21" s="187"/>
      <c r="BC21" s="424"/>
      <c r="BD21" s="424"/>
      <c r="BE21" s="424"/>
      <c r="BF21" s="359">
        <v>0</v>
      </c>
      <c r="BG21" s="189">
        <f t="shared" si="22"/>
        <v>0</v>
      </c>
      <c r="BH21" s="189" t="str">
        <f>IF(ISNA(VLOOKUP(BC21,'Weight Calcs'!$B$69:BC$122,2,FALSE)),"0",VLOOKUP(BC21,'Weight Calcs'!$B$69:BC$122,2,FALSE))</f>
        <v>0</v>
      </c>
      <c r="BI21" s="189">
        <f t="shared" si="12"/>
        <v>0</v>
      </c>
      <c r="BJ21" s="189">
        <f t="shared" si="13"/>
        <v>0</v>
      </c>
      <c r="BK21" s="189"/>
      <c r="BL21" s="407"/>
      <c r="BM21" s="407"/>
      <c r="BN21" s="407"/>
      <c r="BO21" s="361">
        <v>0</v>
      </c>
      <c r="BP21" s="191">
        <f t="shared" si="23"/>
        <v>0</v>
      </c>
      <c r="BQ21" s="191" t="str">
        <f>IF(ISNA(VLOOKUP(BL21,'Weight Calcs'!$B$69:BL$122,2,FALSE)),"0",VLOOKUP(BL21,'Weight Calcs'!$B$69:BL$122,2,FALSE))</f>
        <v>0</v>
      </c>
      <c r="BR21" s="191">
        <f t="shared" si="14"/>
        <v>0</v>
      </c>
      <c r="BS21" s="191">
        <f t="shared" si="15"/>
        <v>0</v>
      </c>
      <c r="BT21" s="190"/>
    </row>
    <row r="22" spans="1:72" x14ac:dyDescent="0.2">
      <c r="A22" s="462"/>
      <c r="B22" s="462"/>
      <c r="C22" s="462"/>
      <c r="D22" s="340">
        <v>0</v>
      </c>
      <c r="E22" s="193">
        <f t="shared" si="16"/>
        <v>0</v>
      </c>
      <c r="F22" s="193" t="str">
        <f>IF(ISNA(VLOOKUP(A22,'Weight Calcs'!A$69:$B$122,2,FALSE)),"0",VLOOKUP(A22,'Weight Calcs'!A$69:$B$122,2,FALSE))</f>
        <v>0</v>
      </c>
      <c r="G22" s="193">
        <f t="shared" si="0"/>
        <v>0</v>
      </c>
      <c r="H22" s="193">
        <f t="shared" si="1"/>
        <v>0</v>
      </c>
      <c r="I22" s="193"/>
      <c r="J22" s="477"/>
      <c r="K22" s="477"/>
      <c r="L22" s="477"/>
      <c r="M22" s="343">
        <v>0</v>
      </c>
      <c r="N22" s="195">
        <f t="shared" si="17"/>
        <v>0</v>
      </c>
      <c r="O22" s="195" t="str">
        <f>IF(ISNA(VLOOKUP(J22,'Weight Calcs'!$B$69:J$122,2,FALSE)),"0",VLOOKUP(J22,'Weight Calcs'!$B$69:J$122,2,FALSE))</f>
        <v>0</v>
      </c>
      <c r="P22" s="195">
        <f t="shared" si="2"/>
        <v>0</v>
      </c>
      <c r="Q22" s="195">
        <f t="shared" si="3"/>
        <v>0</v>
      </c>
      <c r="R22" s="195"/>
      <c r="S22" s="472"/>
      <c r="T22" s="472"/>
      <c r="U22" s="472"/>
      <c r="V22" s="347">
        <v>0</v>
      </c>
      <c r="W22" s="197">
        <f t="shared" si="18"/>
        <v>0</v>
      </c>
      <c r="X22" s="197" t="str">
        <f>IF(ISNA(VLOOKUP(S22,'Weight Calcs'!$B$69:S$122,2,FALSE)),"0",VLOOKUP(S22,'Weight Calcs'!$B$69:S$122,2,FALSE))</f>
        <v>0</v>
      </c>
      <c r="Y22" s="197">
        <f t="shared" si="4"/>
        <v>0</v>
      </c>
      <c r="Z22" s="197">
        <f t="shared" si="5"/>
        <v>0</v>
      </c>
      <c r="AA22" s="197"/>
      <c r="AB22" s="447"/>
      <c r="AC22" s="447"/>
      <c r="AD22" s="447"/>
      <c r="AE22" s="349">
        <v>0</v>
      </c>
      <c r="AF22" s="199">
        <f t="shared" si="19"/>
        <v>0</v>
      </c>
      <c r="AG22" s="199" t="str">
        <f>IF(ISNA(VLOOKUP(AB22,'Weight Calcs'!$B$69:AB$122,2,FALSE)),"0",VLOOKUP(AB22,'Weight Calcs'!$B$69:AB$122,2,FALSE))</f>
        <v>0</v>
      </c>
      <c r="AH22" s="199">
        <f t="shared" si="6"/>
        <v>0</v>
      </c>
      <c r="AI22" s="199">
        <f t="shared" si="7"/>
        <v>0</v>
      </c>
      <c r="AJ22" s="199"/>
      <c r="AK22" s="435"/>
      <c r="AL22" s="435"/>
      <c r="AM22" s="435"/>
      <c r="AN22" s="353">
        <v>0</v>
      </c>
      <c r="AO22" s="201">
        <f t="shared" si="20"/>
        <v>0</v>
      </c>
      <c r="AP22" s="201" t="str">
        <f>IF(ISNA(VLOOKUP(AK22,'Weight Calcs'!$B$69:AK$122,2,FALSE)),"0",VLOOKUP(AK22,'Weight Calcs'!$B$69:AK$122,2,FALSE))</f>
        <v>0</v>
      </c>
      <c r="AQ22" s="201">
        <f t="shared" si="8"/>
        <v>0</v>
      </c>
      <c r="AR22" s="201">
        <f t="shared" si="9"/>
        <v>0</v>
      </c>
      <c r="AS22" s="201"/>
      <c r="AT22" s="427"/>
      <c r="AU22" s="427"/>
      <c r="AV22" s="427"/>
      <c r="AW22" s="356">
        <v>0</v>
      </c>
      <c r="AX22" s="203">
        <f t="shared" si="21"/>
        <v>0</v>
      </c>
      <c r="AY22" s="203" t="str">
        <f>IF(ISNA(VLOOKUP(AT22,'Weight Calcs'!$B$69:AT$122,2,FALSE)),"0",VLOOKUP(AT22,'Weight Calcs'!$B$69:AT$122,2,FALSE))</f>
        <v>0</v>
      </c>
      <c r="AZ22" s="203">
        <f t="shared" si="10"/>
        <v>0</v>
      </c>
      <c r="BA22" s="203">
        <f t="shared" si="11"/>
        <v>0</v>
      </c>
      <c r="BB22" s="203"/>
      <c r="BC22" s="423"/>
      <c r="BD22" s="423"/>
      <c r="BE22" s="423"/>
      <c r="BF22" s="360">
        <v>0</v>
      </c>
      <c r="BG22" s="205">
        <f t="shared" si="22"/>
        <v>0</v>
      </c>
      <c r="BH22" s="205" t="str">
        <f>IF(ISNA(VLOOKUP(BC22,'Weight Calcs'!$B$69:BC$122,2,FALSE)),"0",VLOOKUP(BC22,'Weight Calcs'!$B$69:BC$122,2,FALSE))</f>
        <v>0</v>
      </c>
      <c r="BI22" s="205">
        <f t="shared" si="12"/>
        <v>0</v>
      </c>
      <c r="BJ22" s="205">
        <f t="shared" si="13"/>
        <v>0</v>
      </c>
      <c r="BK22" s="205"/>
      <c r="BL22" s="406"/>
      <c r="BM22" s="406"/>
      <c r="BN22" s="406"/>
      <c r="BO22" s="362">
        <v>0</v>
      </c>
      <c r="BP22" s="207">
        <f t="shared" si="23"/>
        <v>0</v>
      </c>
      <c r="BQ22" s="207" t="str">
        <f>IF(ISNA(VLOOKUP(BL22,'Weight Calcs'!$B$69:BL$122,2,FALSE)),"0",VLOOKUP(BL22,'Weight Calcs'!$B$69:BL$122,2,FALSE))</f>
        <v>0</v>
      </c>
      <c r="BR22" s="207">
        <f t="shared" si="14"/>
        <v>0</v>
      </c>
      <c r="BS22" s="207">
        <f t="shared" si="15"/>
        <v>0</v>
      </c>
      <c r="BT22" s="206"/>
    </row>
    <row r="23" spans="1:72" x14ac:dyDescent="0.2">
      <c r="A23" s="461"/>
      <c r="B23" s="461"/>
      <c r="C23" s="461"/>
      <c r="D23" s="339">
        <v>0</v>
      </c>
      <c r="E23" s="174">
        <f t="shared" si="16"/>
        <v>0</v>
      </c>
      <c r="F23" s="174" t="str">
        <f>IF(ISNA(VLOOKUP(A23,'Weight Calcs'!A$69:$B$122,2,FALSE)),"0",VLOOKUP(A23,'Weight Calcs'!A$69:$B$122,2,FALSE))</f>
        <v>0</v>
      </c>
      <c r="G23" s="174">
        <f t="shared" si="0"/>
        <v>0</v>
      </c>
      <c r="H23" s="174">
        <f t="shared" si="1"/>
        <v>0</v>
      </c>
      <c r="I23" s="174"/>
      <c r="J23" s="476"/>
      <c r="K23" s="476"/>
      <c r="L23" s="476"/>
      <c r="M23" s="339">
        <v>0</v>
      </c>
      <c r="N23" s="174">
        <f t="shared" si="17"/>
        <v>0</v>
      </c>
      <c r="O23" s="174" t="str">
        <f>IF(ISNA(VLOOKUP(J23,'Weight Calcs'!$B$69:J$122,2,FALSE)),"0",VLOOKUP(J23,'Weight Calcs'!$B$69:J$122,2,FALSE))</f>
        <v>0</v>
      </c>
      <c r="P23" s="174">
        <f t="shared" si="2"/>
        <v>0</v>
      </c>
      <c r="Q23" s="174">
        <f t="shared" si="3"/>
        <v>0</v>
      </c>
      <c r="R23" s="174"/>
      <c r="S23" s="471"/>
      <c r="T23" s="471"/>
      <c r="U23" s="471"/>
      <c r="V23" s="346">
        <v>0</v>
      </c>
      <c r="W23" s="181">
        <f t="shared" si="18"/>
        <v>0</v>
      </c>
      <c r="X23" s="181" t="str">
        <f>IF(ISNA(VLOOKUP(S23,'Weight Calcs'!$B$69:S$122,2,FALSE)),"0",VLOOKUP(S23,'Weight Calcs'!$B$69:S$122,2,FALSE))</f>
        <v>0</v>
      </c>
      <c r="Y23" s="181">
        <f t="shared" si="4"/>
        <v>0</v>
      </c>
      <c r="Z23" s="181">
        <f t="shared" si="5"/>
        <v>0</v>
      </c>
      <c r="AA23" s="181"/>
      <c r="AB23" s="448"/>
      <c r="AC23" s="448"/>
      <c r="AD23" s="448"/>
      <c r="AE23" s="348">
        <v>0</v>
      </c>
      <c r="AF23" s="183">
        <f t="shared" si="19"/>
        <v>0</v>
      </c>
      <c r="AG23" s="183" t="str">
        <f>IF(ISNA(VLOOKUP(AB23,'Weight Calcs'!$B$69:AB$122,2,FALSE)),"0",VLOOKUP(AB23,'Weight Calcs'!$B$69:AB$122,2,FALSE))</f>
        <v>0</v>
      </c>
      <c r="AH23" s="183">
        <f t="shared" si="6"/>
        <v>0</v>
      </c>
      <c r="AI23" s="183">
        <f t="shared" si="7"/>
        <v>0</v>
      </c>
      <c r="AJ23" s="183"/>
      <c r="AK23" s="436"/>
      <c r="AL23" s="436"/>
      <c r="AM23" s="436"/>
      <c r="AN23" s="352">
        <v>0</v>
      </c>
      <c r="AO23" s="185">
        <f t="shared" si="20"/>
        <v>0</v>
      </c>
      <c r="AP23" s="185" t="str">
        <f>IF(ISNA(VLOOKUP(AK23,'Weight Calcs'!$B$69:AK$122,2,FALSE)),"0",VLOOKUP(AK23,'Weight Calcs'!$B$69:AK$122,2,FALSE))</f>
        <v>0</v>
      </c>
      <c r="AQ23" s="185">
        <f t="shared" si="8"/>
        <v>0</v>
      </c>
      <c r="AR23" s="185">
        <f t="shared" si="9"/>
        <v>0</v>
      </c>
      <c r="AS23" s="185"/>
      <c r="AT23" s="426"/>
      <c r="AU23" s="426"/>
      <c r="AV23" s="426"/>
      <c r="AW23" s="355">
        <v>0</v>
      </c>
      <c r="AX23" s="187">
        <f t="shared" si="21"/>
        <v>0</v>
      </c>
      <c r="AY23" s="187" t="str">
        <f>IF(ISNA(VLOOKUP(AT23,'Weight Calcs'!$B$69:AT$122,2,FALSE)),"0",VLOOKUP(AT23,'Weight Calcs'!$B$69:AT$122,2,FALSE))</f>
        <v>0</v>
      </c>
      <c r="AZ23" s="187">
        <f t="shared" si="10"/>
        <v>0</v>
      </c>
      <c r="BA23" s="187">
        <f t="shared" si="11"/>
        <v>0</v>
      </c>
      <c r="BB23" s="187"/>
      <c r="BC23" s="424"/>
      <c r="BD23" s="424"/>
      <c r="BE23" s="424"/>
      <c r="BF23" s="359">
        <v>0</v>
      </c>
      <c r="BG23" s="189">
        <f t="shared" si="22"/>
        <v>0</v>
      </c>
      <c r="BH23" s="189" t="str">
        <f>IF(ISNA(VLOOKUP(BC23,'Weight Calcs'!$B$69:BC$122,2,FALSE)),"0",VLOOKUP(BC23,'Weight Calcs'!$B$69:BC$122,2,FALSE))</f>
        <v>0</v>
      </c>
      <c r="BI23" s="189">
        <f t="shared" si="12"/>
        <v>0</v>
      </c>
      <c r="BJ23" s="189">
        <f t="shared" si="13"/>
        <v>0</v>
      </c>
      <c r="BK23" s="189"/>
      <c r="BL23" s="407"/>
      <c r="BM23" s="407"/>
      <c r="BN23" s="407"/>
      <c r="BO23" s="361">
        <v>0</v>
      </c>
      <c r="BP23" s="191">
        <f t="shared" si="23"/>
        <v>0</v>
      </c>
      <c r="BQ23" s="191" t="str">
        <f>IF(ISNA(VLOOKUP(BL23,'Weight Calcs'!$B$69:BL$122,2,FALSE)),"0",VLOOKUP(BL23,'Weight Calcs'!$B$69:BL$122,2,FALSE))</f>
        <v>0</v>
      </c>
      <c r="BR23" s="191">
        <f t="shared" si="14"/>
        <v>0</v>
      </c>
      <c r="BS23" s="191">
        <f t="shared" si="15"/>
        <v>0</v>
      </c>
      <c r="BT23" s="190"/>
    </row>
    <row r="24" spans="1:72" x14ac:dyDescent="0.2">
      <c r="A24" s="462"/>
      <c r="B24" s="462"/>
      <c r="C24" s="462"/>
      <c r="D24" s="340">
        <v>0</v>
      </c>
      <c r="E24" s="193">
        <f t="shared" si="16"/>
        <v>0</v>
      </c>
      <c r="F24" s="193" t="str">
        <f>IF(ISNA(VLOOKUP(A24,'Weight Calcs'!A$69:$B$122,2,FALSE)),"0",VLOOKUP(A24,'Weight Calcs'!A$69:$B$122,2,FALSE))</f>
        <v>0</v>
      </c>
      <c r="G24" s="193">
        <f t="shared" si="0"/>
        <v>0</v>
      </c>
      <c r="H24" s="193">
        <f t="shared" si="1"/>
        <v>0</v>
      </c>
      <c r="I24" s="193"/>
      <c r="J24" s="477"/>
      <c r="K24" s="477"/>
      <c r="L24" s="477"/>
      <c r="M24" s="343">
        <v>0</v>
      </c>
      <c r="N24" s="195">
        <f t="shared" si="17"/>
        <v>0</v>
      </c>
      <c r="O24" s="195" t="str">
        <f>IF(ISNA(VLOOKUP(J24,'Weight Calcs'!$B$69:J$122,2,FALSE)),"0",VLOOKUP(J24,'Weight Calcs'!$B$69:J$122,2,FALSE))</f>
        <v>0</v>
      </c>
      <c r="P24" s="195">
        <f t="shared" si="2"/>
        <v>0</v>
      </c>
      <c r="Q24" s="195">
        <f t="shared" si="3"/>
        <v>0</v>
      </c>
      <c r="R24" s="195"/>
      <c r="S24" s="472"/>
      <c r="T24" s="472"/>
      <c r="U24" s="472"/>
      <c r="V24" s="347">
        <v>0</v>
      </c>
      <c r="W24" s="197">
        <f t="shared" si="18"/>
        <v>0</v>
      </c>
      <c r="X24" s="197" t="str">
        <f>IF(ISNA(VLOOKUP(S24,'Weight Calcs'!$B$69:S$122,2,FALSE)),"0",VLOOKUP(S24,'Weight Calcs'!$B$69:S$122,2,FALSE))</f>
        <v>0</v>
      </c>
      <c r="Y24" s="197">
        <f t="shared" si="4"/>
        <v>0</v>
      </c>
      <c r="Z24" s="197">
        <f t="shared" si="5"/>
        <v>0</v>
      </c>
      <c r="AA24" s="197"/>
      <c r="AB24" s="447"/>
      <c r="AC24" s="447"/>
      <c r="AD24" s="447"/>
      <c r="AE24" s="349">
        <v>0</v>
      </c>
      <c r="AF24" s="199">
        <f t="shared" si="19"/>
        <v>0</v>
      </c>
      <c r="AG24" s="199" t="str">
        <f>IF(ISNA(VLOOKUP(AB24,'Weight Calcs'!$B$69:AB$122,2,FALSE)),"0",VLOOKUP(AB24,'Weight Calcs'!$B$69:AB$122,2,FALSE))</f>
        <v>0</v>
      </c>
      <c r="AH24" s="199">
        <f t="shared" si="6"/>
        <v>0</v>
      </c>
      <c r="AI24" s="199">
        <f t="shared" si="7"/>
        <v>0</v>
      </c>
      <c r="AJ24" s="199"/>
      <c r="AK24" s="435"/>
      <c r="AL24" s="435"/>
      <c r="AM24" s="435"/>
      <c r="AN24" s="353">
        <v>0</v>
      </c>
      <c r="AO24" s="201">
        <f t="shared" si="20"/>
        <v>0</v>
      </c>
      <c r="AP24" s="201" t="str">
        <f>IF(ISNA(VLOOKUP(AK24,'Weight Calcs'!$B$69:AK$122,2,FALSE)),"0",VLOOKUP(AK24,'Weight Calcs'!$B$69:AK$122,2,FALSE))</f>
        <v>0</v>
      </c>
      <c r="AQ24" s="201">
        <f t="shared" si="8"/>
        <v>0</v>
      </c>
      <c r="AR24" s="201">
        <f t="shared" si="9"/>
        <v>0</v>
      </c>
      <c r="AS24" s="201"/>
      <c r="AT24" s="427"/>
      <c r="AU24" s="427"/>
      <c r="AV24" s="427"/>
      <c r="AW24" s="356">
        <v>0</v>
      </c>
      <c r="AX24" s="203">
        <f t="shared" si="21"/>
        <v>0</v>
      </c>
      <c r="AY24" s="203" t="str">
        <f>IF(ISNA(VLOOKUP(AT24,'Weight Calcs'!$B$69:AT$122,2,FALSE)),"0",VLOOKUP(AT24,'Weight Calcs'!$B$69:AT$122,2,FALSE))</f>
        <v>0</v>
      </c>
      <c r="AZ24" s="203">
        <f t="shared" si="10"/>
        <v>0</v>
      </c>
      <c r="BA24" s="203">
        <f t="shared" si="11"/>
        <v>0</v>
      </c>
      <c r="BB24" s="203"/>
      <c r="BC24" s="423"/>
      <c r="BD24" s="423"/>
      <c r="BE24" s="423"/>
      <c r="BF24" s="360">
        <v>0</v>
      </c>
      <c r="BG24" s="205">
        <f t="shared" si="22"/>
        <v>0</v>
      </c>
      <c r="BH24" s="205" t="str">
        <f>IF(ISNA(VLOOKUP(BC24,'Weight Calcs'!$B$69:BC$122,2,FALSE)),"0",VLOOKUP(BC24,'Weight Calcs'!$B$69:BC$122,2,FALSE))</f>
        <v>0</v>
      </c>
      <c r="BI24" s="205">
        <f t="shared" si="12"/>
        <v>0</v>
      </c>
      <c r="BJ24" s="205">
        <f t="shared" si="13"/>
        <v>0</v>
      </c>
      <c r="BK24" s="205"/>
      <c r="BL24" s="406"/>
      <c r="BM24" s="406"/>
      <c r="BN24" s="406"/>
      <c r="BO24" s="362">
        <v>0</v>
      </c>
      <c r="BP24" s="207">
        <f t="shared" si="23"/>
        <v>0</v>
      </c>
      <c r="BQ24" s="207" t="str">
        <f>IF(ISNA(VLOOKUP(BL24,'Weight Calcs'!$B$69:BL$122,2,FALSE)),"0",VLOOKUP(BL24,'Weight Calcs'!$B$69:BL$122,2,FALSE))</f>
        <v>0</v>
      </c>
      <c r="BR24" s="207">
        <f t="shared" si="14"/>
        <v>0</v>
      </c>
      <c r="BS24" s="207">
        <f t="shared" si="15"/>
        <v>0</v>
      </c>
      <c r="BT24" s="206"/>
    </row>
    <row r="25" spans="1:72" x14ac:dyDescent="0.2">
      <c r="A25" s="461"/>
      <c r="B25" s="461"/>
      <c r="C25" s="461"/>
      <c r="D25" s="339">
        <v>0</v>
      </c>
      <c r="E25" s="174">
        <f t="shared" si="16"/>
        <v>0</v>
      </c>
      <c r="F25" s="174" t="str">
        <f>IF(ISNA(VLOOKUP(A25,'Weight Calcs'!A$69:$B$122,2,FALSE)),"0",VLOOKUP(A25,'Weight Calcs'!A$69:$B$122,2,FALSE))</f>
        <v>0</v>
      </c>
      <c r="G25" s="174">
        <f t="shared" si="0"/>
        <v>0</v>
      </c>
      <c r="H25" s="174">
        <f t="shared" si="1"/>
        <v>0</v>
      </c>
      <c r="I25" s="174"/>
      <c r="J25" s="476"/>
      <c r="K25" s="476"/>
      <c r="L25" s="476"/>
      <c r="M25" s="339">
        <v>0</v>
      </c>
      <c r="N25" s="174">
        <f t="shared" si="17"/>
        <v>0</v>
      </c>
      <c r="O25" s="174" t="str">
        <f>IF(ISNA(VLOOKUP(J25,'Weight Calcs'!$B$69:J$122,2,FALSE)),"0",VLOOKUP(J25,'Weight Calcs'!$B$69:J$122,2,FALSE))</f>
        <v>0</v>
      </c>
      <c r="P25" s="174">
        <f t="shared" si="2"/>
        <v>0</v>
      </c>
      <c r="Q25" s="174">
        <f t="shared" si="3"/>
        <v>0</v>
      </c>
      <c r="R25" s="174"/>
      <c r="S25" s="471"/>
      <c r="T25" s="471"/>
      <c r="U25" s="471"/>
      <c r="V25" s="346">
        <v>0</v>
      </c>
      <c r="W25" s="181">
        <f t="shared" si="18"/>
        <v>0</v>
      </c>
      <c r="X25" s="181" t="str">
        <f>IF(ISNA(VLOOKUP(S25,'Weight Calcs'!$B$69:S$122,2,FALSE)),"0",VLOOKUP(S25,'Weight Calcs'!$B$69:S$122,2,FALSE))</f>
        <v>0</v>
      </c>
      <c r="Y25" s="181">
        <f t="shared" si="4"/>
        <v>0</v>
      </c>
      <c r="Z25" s="181">
        <f t="shared" si="5"/>
        <v>0</v>
      </c>
      <c r="AA25" s="181"/>
      <c r="AB25" s="448"/>
      <c r="AC25" s="448"/>
      <c r="AD25" s="448"/>
      <c r="AE25" s="348">
        <v>0</v>
      </c>
      <c r="AF25" s="183">
        <f t="shared" si="19"/>
        <v>0</v>
      </c>
      <c r="AG25" s="183" t="str">
        <f>IF(ISNA(VLOOKUP(AB25,'Weight Calcs'!$B$69:AB$122,2,FALSE)),"0",VLOOKUP(AB25,'Weight Calcs'!$B$69:AB$122,2,FALSE))</f>
        <v>0</v>
      </c>
      <c r="AH25" s="183">
        <f t="shared" si="6"/>
        <v>0</v>
      </c>
      <c r="AI25" s="183">
        <f t="shared" si="7"/>
        <v>0</v>
      </c>
      <c r="AJ25" s="183"/>
      <c r="AK25" s="436"/>
      <c r="AL25" s="436"/>
      <c r="AM25" s="436"/>
      <c r="AN25" s="352">
        <v>0</v>
      </c>
      <c r="AO25" s="185">
        <f t="shared" si="20"/>
        <v>0</v>
      </c>
      <c r="AP25" s="185" t="str">
        <f>IF(ISNA(VLOOKUP(AK25,'Weight Calcs'!$B$69:AK$122,2,FALSE)),"0",VLOOKUP(AK25,'Weight Calcs'!$B$69:AK$122,2,FALSE))</f>
        <v>0</v>
      </c>
      <c r="AQ25" s="185">
        <f t="shared" si="8"/>
        <v>0</v>
      </c>
      <c r="AR25" s="185">
        <f t="shared" si="9"/>
        <v>0</v>
      </c>
      <c r="AS25" s="185"/>
      <c r="AT25" s="426"/>
      <c r="AU25" s="426"/>
      <c r="AV25" s="426"/>
      <c r="AW25" s="355">
        <v>0</v>
      </c>
      <c r="AX25" s="187">
        <f t="shared" si="21"/>
        <v>0</v>
      </c>
      <c r="AY25" s="187" t="str">
        <f>IF(ISNA(VLOOKUP(AT25,'Weight Calcs'!$B$69:AT$122,2,FALSE)),"0",VLOOKUP(AT25,'Weight Calcs'!$B$69:AT$122,2,FALSE))</f>
        <v>0</v>
      </c>
      <c r="AZ25" s="187">
        <f t="shared" si="10"/>
        <v>0</v>
      </c>
      <c r="BA25" s="187">
        <f t="shared" si="11"/>
        <v>0</v>
      </c>
      <c r="BB25" s="187"/>
      <c r="BC25" s="424"/>
      <c r="BD25" s="424"/>
      <c r="BE25" s="424"/>
      <c r="BF25" s="359">
        <v>0</v>
      </c>
      <c r="BG25" s="189">
        <f t="shared" si="22"/>
        <v>0</v>
      </c>
      <c r="BH25" s="189" t="str">
        <f>IF(ISNA(VLOOKUP(BC25,'Weight Calcs'!$B$69:BC$122,2,FALSE)),"0",VLOOKUP(BC25,'Weight Calcs'!$B$69:BC$122,2,FALSE))</f>
        <v>0</v>
      </c>
      <c r="BI25" s="189">
        <f t="shared" si="12"/>
        <v>0</v>
      </c>
      <c r="BJ25" s="189">
        <f t="shared" si="13"/>
        <v>0</v>
      </c>
      <c r="BK25" s="189"/>
      <c r="BL25" s="407"/>
      <c r="BM25" s="407"/>
      <c r="BN25" s="407"/>
      <c r="BO25" s="361">
        <v>0</v>
      </c>
      <c r="BP25" s="191">
        <f t="shared" si="23"/>
        <v>0</v>
      </c>
      <c r="BQ25" s="191" t="str">
        <f>IF(ISNA(VLOOKUP(BL25,'Weight Calcs'!$B$69:BL$122,2,FALSE)),"0",VLOOKUP(BL25,'Weight Calcs'!$B$69:BL$122,2,FALSE))</f>
        <v>0</v>
      </c>
      <c r="BR25" s="191">
        <f t="shared" si="14"/>
        <v>0</v>
      </c>
      <c r="BS25" s="191">
        <f t="shared" si="15"/>
        <v>0</v>
      </c>
      <c r="BT25" s="190"/>
    </row>
    <row r="26" spans="1:72" x14ac:dyDescent="0.2">
      <c r="A26" s="402"/>
      <c r="B26" s="402"/>
      <c r="C26" s="402"/>
      <c r="D26" s="340">
        <v>0</v>
      </c>
      <c r="E26" s="193">
        <f t="shared" si="16"/>
        <v>0</v>
      </c>
      <c r="F26" s="193" t="str">
        <f>IF(ISNA(VLOOKUP(A26,'Weight Calcs'!A$69:$B$122,2,FALSE)),"0",VLOOKUP(A26,'Weight Calcs'!A$69:$B$122,2,FALSE))</f>
        <v>0</v>
      </c>
      <c r="G26" s="193">
        <f t="shared" si="0"/>
        <v>0</v>
      </c>
      <c r="H26" s="193">
        <f t="shared" si="1"/>
        <v>0</v>
      </c>
      <c r="I26" s="193"/>
      <c r="J26" s="478"/>
      <c r="K26" s="478"/>
      <c r="L26" s="478"/>
      <c r="M26" s="343">
        <v>0</v>
      </c>
      <c r="N26" s="195">
        <f t="shared" si="17"/>
        <v>0</v>
      </c>
      <c r="O26" s="195" t="str">
        <f>IF(ISNA(VLOOKUP(J26,'Weight Calcs'!$B$69:J$122,2,FALSE)),"0",VLOOKUP(J26,'Weight Calcs'!$B$69:J$122,2,FALSE))</f>
        <v>0</v>
      </c>
      <c r="P26" s="195">
        <f t="shared" si="2"/>
        <v>0</v>
      </c>
      <c r="Q26" s="195">
        <f t="shared" si="3"/>
        <v>0</v>
      </c>
      <c r="R26" s="195"/>
      <c r="S26" s="472"/>
      <c r="T26" s="472"/>
      <c r="U26" s="472"/>
      <c r="V26" s="347">
        <v>0</v>
      </c>
      <c r="W26" s="197">
        <f t="shared" si="18"/>
        <v>0</v>
      </c>
      <c r="X26" s="197" t="str">
        <f>IF(ISNA(VLOOKUP(S26,'Weight Calcs'!$B$69:S$122,2,FALSE)),"0",VLOOKUP(S26,'Weight Calcs'!$B$69:S$122,2,FALSE))</f>
        <v>0</v>
      </c>
      <c r="Y26" s="197">
        <f t="shared" si="4"/>
        <v>0</v>
      </c>
      <c r="Z26" s="197">
        <f t="shared" si="5"/>
        <v>0</v>
      </c>
      <c r="AA26" s="197"/>
      <c r="AB26" s="447"/>
      <c r="AC26" s="447"/>
      <c r="AD26" s="447"/>
      <c r="AE26" s="349">
        <v>0</v>
      </c>
      <c r="AF26" s="199">
        <f t="shared" si="19"/>
        <v>0</v>
      </c>
      <c r="AG26" s="199" t="str">
        <f>IF(ISNA(VLOOKUP(AB26,'Weight Calcs'!$B$69:AB$122,2,FALSE)),"0",VLOOKUP(AB26,'Weight Calcs'!$B$69:AB$122,2,FALSE))</f>
        <v>0</v>
      </c>
      <c r="AH26" s="199">
        <f t="shared" si="6"/>
        <v>0</v>
      </c>
      <c r="AI26" s="199">
        <f t="shared" si="7"/>
        <v>0</v>
      </c>
      <c r="AJ26" s="199"/>
      <c r="AK26" s="435"/>
      <c r="AL26" s="435"/>
      <c r="AM26" s="435"/>
      <c r="AN26" s="353">
        <v>0</v>
      </c>
      <c r="AO26" s="201">
        <f t="shared" si="20"/>
        <v>0</v>
      </c>
      <c r="AP26" s="201" t="str">
        <f>IF(ISNA(VLOOKUP(AK26,'Weight Calcs'!$B$69:AK$122,2,FALSE)),"0",VLOOKUP(AK26,'Weight Calcs'!$B$69:AK$122,2,FALSE))</f>
        <v>0</v>
      </c>
      <c r="AQ26" s="201">
        <f t="shared" si="8"/>
        <v>0</v>
      </c>
      <c r="AR26" s="201">
        <f t="shared" si="9"/>
        <v>0</v>
      </c>
      <c r="AS26" s="201"/>
      <c r="AT26" s="428"/>
      <c r="AU26" s="428"/>
      <c r="AV26" s="428"/>
      <c r="AW26" s="356">
        <v>0</v>
      </c>
      <c r="AX26" s="203">
        <f t="shared" si="21"/>
        <v>0</v>
      </c>
      <c r="AY26" s="203" t="str">
        <f>IF(ISNA(VLOOKUP(AT26,'Weight Calcs'!$B$69:AT$122,2,FALSE)),"0",VLOOKUP(AT26,'Weight Calcs'!$B$69:AT$122,2,FALSE))</f>
        <v>0</v>
      </c>
      <c r="AZ26" s="203">
        <f t="shared" si="10"/>
        <v>0</v>
      </c>
      <c r="BA26" s="203">
        <f t="shared" si="11"/>
        <v>0</v>
      </c>
      <c r="BB26" s="203"/>
      <c r="BC26" s="423"/>
      <c r="BD26" s="423"/>
      <c r="BE26" s="423"/>
      <c r="BF26" s="360">
        <v>0</v>
      </c>
      <c r="BG26" s="205">
        <f t="shared" si="22"/>
        <v>0</v>
      </c>
      <c r="BH26" s="205" t="str">
        <f>IF(ISNA(VLOOKUP(BC26,'Weight Calcs'!$B$69:BC$122,2,FALSE)),"0",VLOOKUP(BC26,'Weight Calcs'!$B$69:BC$122,2,FALSE))</f>
        <v>0</v>
      </c>
      <c r="BI26" s="205">
        <f t="shared" si="12"/>
        <v>0</v>
      </c>
      <c r="BJ26" s="205">
        <f t="shared" si="13"/>
        <v>0</v>
      </c>
      <c r="BK26" s="205"/>
      <c r="BL26" s="412"/>
      <c r="BM26" s="412"/>
      <c r="BN26" s="412"/>
      <c r="BO26" s="362">
        <v>0</v>
      </c>
      <c r="BP26" s="207">
        <f t="shared" si="23"/>
        <v>0</v>
      </c>
      <c r="BQ26" s="207" t="str">
        <f>IF(ISNA(VLOOKUP(BL26,'Weight Calcs'!$B$69:BL$122,2,FALSE)),"0",VLOOKUP(BL26,'Weight Calcs'!$B$69:BL$122,2,FALSE))</f>
        <v>0</v>
      </c>
      <c r="BR26" s="207">
        <f t="shared" si="14"/>
        <v>0</v>
      </c>
      <c r="BS26" s="207">
        <f t="shared" si="15"/>
        <v>0</v>
      </c>
      <c r="BT26" s="206"/>
    </row>
    <row r="27" spans="1:72" s="132" customFormat="1" hidden="1" x14ac:dyDescent="0.2">
      <c r="A27" s="398"/>
      <c r="B27" s="398"/>
      <c r="C27" s="398"/>
      <c r="D27" s="174"/>
      <c r="E27" s="174"/>
      <c r="F27" s="174"/>
      <c r="G27" s="174">
        <f>SUM(G$17:G$26)</f>
        <v>82.776470588235313</v>
      </c>
      <c r="H27" s="174">
        <f>SUM(H$17:H$26)</f>
        <v>32.223529411764709</v>
      </c>
      <c r="I27" s="174"/>
      <c r="J27" s="174"/>
      <c r="K27" s="174"/>
      <c r="L27" s="174"/>
      <c r="M27" s="174"/>
      <c r="N27" s="174"/>
      <c r="O27" s="174"/>
      <c r="P27" s="174">
        <f>SUM(P$17:P$26)</f>
        <v>0</v>
      </c>
      <c r="Q27" s="174">
        <f>SUM(Q$17:Q$26)</f>
        <v>0</v>
      </c>
      <c r="R27" s="174"/>
      <c r="S27" s="181"/>
      <c r="T27" s="181"/>
      <c r="U27" s="181"/>
      <c r="V27" s="181"/>
      <c r="W27" s="181"/>
      <c r="X27" s="181"/>
      <c r="Y27" s="181">
        <f>SUM(Y$17:Y$26)</f>
        <v>0</v>
      </c>
      <c r="Z27" s="181">
        <f>SUM(Z$17:Z$26)</f>
        <v>0</v>
      </c>
      <c r="AA27" s="181"/>
      <c r="AB27" s="183"/>
      <c r="AC27" s="183"/>
      <c r="AD27" s="183"/>
      <c r="AE27" s="183"/>
      <c r="AF27" s="183"/>
      <c r="AG27" s="183"/>
      <c r="AH27" s="183">
        <f>SUM(AH$17:AH$26)</f>
        <v>0</v>
      </c>
      <c r="AI27" s="183">
        <f>SUM(AI$17:AI$26)</f>
        <v>0</v>
      </c>
      <c r="AJ27" s="183"/>
      <c r="AK27" s="185"/>
      <c r="AL27" s="185"/>
      <c r="AM27" s="185"/>
      <c r="AN27" s="185"/>
      <c r="AO27" s="185"/>
      <c r="AP27" s="185"/>
      <c r="AQ27" s="185">
        <f>SUM(AQ$17:AQ$26)</f>
        <v>0</v>
      </c>
      <c r="AR27" s="185">
        <f>SUM(AR$17:AR$26)</f>
        <v>0</v>
      </c>
      <c r="AS27" s="185"/>
      <c r="AT27" s="320"/>
      <c r="AU27" s="320"/>
      <c r="AV27" s="320"/>
      <c r="AW27" s="203"/>
      <c r="AX27" s="203"/>
      <c r="AY27" s="203"/>
      <c r="AZ27" s="203">
        <f>SUM(AZ$17:AZ$26)</f>
        <v>0</v>
      </c>
      <c r="BA27" s="203">
        <f>SUM(BA$17:BA$26)</f>
        <v>0</v>
      </c>
      <c r="BB27" s="203"/>
      <c r="BC27" s="205"/>
      <c r="BD27" s="205"/>
      <c r="BE27" s="205"/>
      <c r="BF27" s="205"/>
      <c r="BG27" s="205"/>
      <c r="BH27" s="205"/>
      <c r="BI27" s="205">
        <f>SUM(BI$17:BI$26)</f>
        <v>0</v>
      </c>
      <c r="BJ27" s="205">
        <f>SUM(BJ$17:BJ$26)</f>
        <v>0</v>
      </c>
      <c r="BK27" s="205"/>
      <c r="BL27" s="324"/>
      <c r="BM27" s="324"/>
      <c r="BN27" s="324"/>
      <c r="BO27" s="207"/>
      <c r="BP27" s="207"/>
      <c r="BQ27" s="207"/>
      <c r="BR27" s="207">
        <f>SUM(BR$17:BR$26)</f>
        <v>0</v>
      </c>
      <c r="BS27" s="207">
        <f>SUM(BS$17:BS$26)</f>
        <v>0</v>
      </c>
      <c r="BT27" s="206"/>
    </row>
    <row r="28" spans="1:72" s="43" customFormat="1" ht="12.75" customHeight="1" x14ac:dyDescent="0.2">
      <c r="A28" s="463" t="s">
        <v>225</v>
      </c>
      <c r="B28" s="464"/>
      <c r="C28" s="464"/>
      <c r="D28" s="465"/>
      <c r="E28" s="341">
        <v>9</v>
      </c>
      <c r="F28" s="399" t="s">
        <v>217</v>
      </c>
      <c r="G28" s="400"/>
      <c r="H28" s="401"/>
      <c r="I28" s="282">
        <f>IF((E$5=0),(0),('Weight Calcs'!$F$46/'Weight Calcs'!$D$46)*E$28)</f>
        <v>51</v>
      </c>
      <c r="J28" s="479" t="s">
        <v>225</v>
      </c>
      <c r="K28" s="480"/>
      <c r="L28" s="480"/>
      <c r="M28" s="481"/>
      <c r="N28" s="344">
        <v>8</v>
      </c>
      <c r="O28" s="303" t="s">
        <v>217</v>
      </c>
      <c r="P28" s="303"/>
      <c r="Q28" s="303"/>
      <c r="R28" s="304">
        <f>IF((N$5=0),(0),('Weight Calcs'!$F$46/'Weight Calcs'!$D$46)*N$28)</f>
        <v>45.333333333333336</v>
      </c>
      <c r="S28" s="473" t="s">
        <v>225</v>
      </c>
      <c r="T28" s="474"/>
      <c r="U28" s="474"/>
      <c r="V28" s="475"/>
      <c r="W28" s="345">
        <v>0</v>
      </c>
      <c r="X28" s="313" t="s">
        <v>217</v>
      </c>
      <c r="Y28" s="313"/>
      <c r="Z28" s="313"/>
      <c r="AA28" s="313">
        <f>IF((W$5=0),(0),('Weight Calcs'!$F$46/'Weight Calcs'!$D$46)*W$28)</f>
        <v>0</v>
      </c>
      <c r="AB28" s="449" t="s">
        <v>225</v>
      </c>
      <c r="AC28" s="450"/>
      <c r="AD28" s="450"/>
      <c r="AE28" s="451"/>
      <c r="AF28" s="350">
        <v>0</v>
      </c>
      <c r="AG28" s="314" t="s">
        <v>217</v>
      </c>
      <c r="AH28" s="314"/>
      <c r="AI28" s="314"/>
      <c r="AJ28" s="314">
        <f>IF((AF$5=0),(0),('Weight Calcs'!$F$46/'Weight Calcs'!$D$46)*AF$28)</f>
        <v>0</v>
      </c>
      <c r="AK28" s="442" t="s">
        <v>225</v>
      </c>
      <c r="AL28" s="443"/>
      <c r="AM28" s="443"/>
      <c r="AN28" s="444"/>
      <c r="AO28" s="351">
        <v>0</v>
      </c>
      <c r="AP28" s="317" t="s">
        <v>217</v>
      </c>
      <c r="AQ28" s="317"/>
      <c r="AR28" s="317"/>
      <c r="AS28" s="318">
        <f>IF((AO$5=0),(0),('Weight Calcs'!$F$46/'Weight Calcs'!$D$46)*AO$28)</f>
        <v>0</v>
      </c>
      <c r="AT28" s="434" t="s">
        <v>225</v>
      </c>
      <c r="AU28" s="434"/>
      <c r="AV28" s="434"/>
      <c r="AW28" s="434"/>
      <c r="AX28" s="354">
        <v>0</v>
      </c>
      <c r="AY28" s="404" t="s">
        <v>217</v>
      </c>
      <c r="AZ28" s="404"/>
      <c r="BA28" s="404"/>
      <c r="BB28" s="319">
        <f>IF((AX$5=0),(0),('Weight Calcs'!$F$46/'Weight Calcs'!$D$46)*AX$28)</f>
        <v>0</v>
      </c>
      <c r="BC28" s="425" t="s">
        <v>225</v>
      </c>
      <c r="BD28" s="425"/>
      <c r="BE28" s="425"/>
      <c r="BF28" s="425"/>
      <c r="BG28" s="357">
        <v>0</v>
      </c>
      <c r="BH28" s="405" t="s">
        <v>217</v>
      </c>
      <c r="BI28" s="405"/>
      <c r="BJ28" s="405"/>
      <c r="BK28" s="321">
        <f>IF((BG$5=0),(0),('Weight Calcs'!$F$46/'Weight Calcs'!$D$46)*BG$28)</f>
        <v>0</v>
      </c>
      <c r="BL28" s="410" t="s">
        <v>225</v>
      </c>
      <c r="BM28" s="410"/>
      <c r="BN28" s="410"/>
      <c r="BO28" s="410"/>
      <c r="BP28" s="358">
        <v>0</v>
      </c>
      <c r="BQ28" s="403" t="s">
        <v>217</v>
      </c>
      <c r="BR28" s="403"/>
      <c r="BS28" s="403"/>
      <c r="BT28" s="323">
        <f>IF((BP$5=0),(0),('Weight Calcs'!$F$46/'Weight Calcs'!$D$46)*BP$28)</f>
        <v>0</v>
      </c>
    </row>
    <row r="29" spans="1:72" s="338" customFormat="1" ht="25.5" x14ac:dyDescent="0.2">
      <c r="A29" s="411" t="s">
        <v>211</v>
      </c>
      <c r="B29" s="411"/>
      <c r="C29" s="411"/>
      <c r="D29" s="335" t="s">
        <v>128</v>
      </c>
      <c r="E29" s="335" t="s">
        <v>129</v>
      </c>
      <c r="F29" s="336" t="s">
        <v>212</v>
      </c>
      <c r="G29" s="335" t="s">
        <v>126</v>
      </c>
      <c r="H29" s="335" t="s">
        <v>127</v>
      </c>
      <c r="I29" s="335"/>
      <c r="J29" s="466" t="s">
        <v>211</v>
      </c>
      <c r="K29" s="466"/>
      <c r="L29" s="466"/>
      <c r="M29" s="335" t="s">
        <v>128</v>
      </c>
      <c r="N29" s="335" t="s">
        <v>129</v>
      </c>
      <c r="O29" s="336" t="s">
        <v>212</v>
      </c>
      <c r="P29" s="335" t="s">
        <v>126</v>
      </c>
      <c r="Q29" s="335" t="s">
        <v>127</v>
      </c>
      <c r="R29" s="335"/>
      <c r="S29" s="411" t="s">
        <v>211</v>
      </c>
      <c r="T29" s="411"/>
      <c r="U29" s="411"/>
      <c r="V29" s="335" t="s">
        <v>128</v>
      </c>
      <c r="W29" s="335" t="s">
        <v>129</v>
      </c>
      <c r="X29" s="336" t="s">
        <v>212</v>
      </c>
      <c r="Y29" s="335" t="s">
        <v>126</v>
      </c>
      <c r="Z29" s="335" t="s">
        <v>127</v>
      </c>
      <c r="AA29" s="335"/>
      <c r="AB29" s="411" t="s">
        <v>211</v>
      </c>
      <c r="AC29" s="411"/>
      <c r="AD29" s="411"/>
      <c r="AE29" s="335" t="s">
        <v>128</v>
      </c>
      <c r="AF29" s="335" t="s">
        <v>129</v>
      </c>
      <c r="AG29" s="336" t="s">
        <v>212</v>
      </c>
      <c r="AH29" s="335" t="s">
        <v>126</v>
      </c>
      <c r="AI29" s="335" t="s">
        <v>127</v>
      </c>
      <c r="AJ29" s="335"/>
      <c r="AK29" s="411" t="s">
        <v>211</v>
      </c>
      <c r="AL29" s="411"/>
      <c r="AM29" s="411"/>
      <c r="AN29" s="335" t="s">
        <v>128</v>
      </c>
      <c r="AO29" s="335" t="s">
        <v>129</v>
      </c>
      <c r="AP29" s="336" t="s">
        <v>212</v>
      </c>
      <c r="AQ29" s="335" t="s">
        <v>126</v>
      </c>
      <c r="AR29" s="335" t="s">
        <v>127</v>
      </c>
      <c r="AS29" s="335"/>
      <c r="AT29" s="411" t="s">
        <v>211</v>
      </c>
      <c r="AU29" s="411"/>
      <c r="AV29" s="411"/>
      <c r="AW29" s="335" t="s">
        <v>128</v>
      </c>
      <c r="AX29" s="335" t="s">
        <v>129</v>
      </c>
      <c r="AY29" s="336" t="s">
        <v>212</v>
      </c>
      <c r="AZ29" s="335" t="s">
        <v>126</v>
      </c>
      <c r="BA29" s="335" t="s">
        <v>127</v>
      </c>
      <c r="BB29" s="335"/>
      <c r="BC29" s="411" t="s">
        <v>211</v>
      </c>
      <c r="BD29" s="411"/>
      <c r="BE29" s="411"/>
      <c r="BF29" s="335" t="s">
        <v>128</v>
      </c>
      <c r="BG29" s="335" t="s">
        <v>129</v>
      </c>
      <c r="BH29" s="336" t="s">
        <v>212</v>
      </c>
      <c r="BI29" s="335" t="s">
        <v>126</v>
      </c>
      <c r="BJ29" s="335" t="s">
        <v>127</v>
      </c>
      <c r="BK29" s="335"/>
      <c r="BL29" s="411" t="s">
        <v>211</v>
      </c>
      <c r="BM29" s="411"/>
      <c r="BN29" s="411"/>
      <c r="BO29" s="335" t="s">
        <v>128</v>
      </c>
      <c r="BP29" s="335" t="s">
        <v>129</v>
      </c>
      <c r="BQ29" s="336" t="s">
        <v>212</v>
      </c>
      <c r="BR29" s="335" t="s">
        <v>126</v>
      </c>
      <c r="BS29" s="335" t="s">
        <v>127</v>
      </c>
      <c r="BT29" s="335"/>
    </row>
    <row r="30" spans="1:72" s="43" customFormat="1" x14ac:dyDescent="0.2">
      <c r="A30" s="461"/>
      <c r="B30" s="461"/>
      <c r="C30" s="461"/>
      <c r="D30" s="339">
        <v>0</v>
      </c>
      <c r="E30" s="174">
        <f>IF((D30=0),(0),(E$28-D30))</f>
        <v>0</v>
      </c>
      <c r="F30" s="174" t="str">
        <f>IF(ISNA(VLOOKUP(A30,'Weight Calcs'!A$69:$B$122,2,FALSE)),"0",VLOOKUP(A30,'Weight Calcs'!A$69:$B$122,2,FALSE))</f>
        <v>0</v>
      </c>
      <c r="G30" s="174">
        <f>IF((E$28=0),(0),(E30*F30/E$28))</f>
        <v>0</v>
      </c>
      <c r="H30" s="174">
        <f>IF((E$28=0),(0),(D30*F30/E$28))</f>
        <v>0</v>
      </c>
      <c r="I30" s="174"/>
      <c r="J30" s="476"/>
      <c r="K30" s="476"/>
      <c r="L30" s="476"/>
      <c r="M30" s="339">
        <v>0</v>
      </c>
      <c r="N30" s="174">
        <f>IF((M30=0),(0),(N$28-M30))</f>
        <v>0</v>
      </c>
      <c r="O30" s="174" t="str">
        <f>IF(ISNA(VLOOKUP(J30,'Weight Calcs'!$B$69:J$122,2,FALSE)),"0",VLOOKUP(J30,'Weight Calcs'!$B$69:J$122,2,FALSE))</f>
        <v>0</v>
      </c>
      <c r="P30" s="174">
        <f>IF((N$28=0),(0),(N30*O30/N$28))</f>
        <v>0</v>
      </c>
      <c r="Q30" s="174">
        <f>IF((N$28=0),(0),(M30*O30/N$28))</f>
        <v>0</v>
      </c>
      <c r="R30" s="174"/>
      <c r="S30" s="471"/>
      <c r="T30" s="471"/>
      <c r="U30" s="471"/>
      <c r="V30" s="346">
        <v>0</v>
      </c>
      <c r="W30" s="181">
        <f>IF((V30=0),(0),(W$28-V30))</f>
        <v>0</v>
      </c>
      <c r="X30" s="181" t="str">
        <f>IF(ISNA(VLOOKUP(S30,'Weight Calcs'!$B$69:S$122,2,FALSE)),"0",VLOOKUP(S30,'Weight Calcs'!$B$69:S$122,2,FALSE))</f>
        <v>0</v>
      </c>
      <c r="Y30" s="181">
        <f>IF((W$28=0),(0),(W30*X30/W$28))</f>
        <v>0</v>
      </c>
      <c r="Z30" s="181">
        <f>IF((W$28=0),(0),(V30*X30/W$28))</f>
        <v>0</v>
      </c>
      <c r="AA30" s="181"/>
      <c r="AB30" s="448"/>
      <c r="AC30" s="448"/>
      <c r="AD30" s="448"/>
      <c r="AE30" s="348">
        <v>0</v>
      </c>
      <c r="AF30" s="183">
        <f>IF((AE30=0),(0),(AF$28-AE30))</f>
        <v>0</v>
      </c>
      <c r="AG30" s="183" t="str">
        <f>IF(ISNA(VLOOKUP(AB30,'Weight Calcs'!$B$69:AB$122,2,FALSE)),"0",VLOOKUP(AB30,'Weight Calcs'!$B$69:AB$122,2,FALSE))</f>
        <v>0</v>
      </c>
      <c r="AH30" s="183">
        <f>IF((AF$28=0),(0),(AF30*AG30/AF$28))</f>
        <v>0</v>
      </c>
      <c r="AI30" s="183">
        <f>IF((AF$28=0),(0),(AE30*AG30/AF$28))</f>
        <v>0</v>
      </c>
      <c r="AJ30" s="183"/>
      <c r="AK30" s="436"/>
      <c r="AL30" s="436"/>
      <c r="AM30" s="436"/>
      <c r="AN30" s="352">
        <v>0</v>
      </c>
      <c r="AO30" s="185">
        <f>IF((AN30=0),(0),(AO$28-AN30))</f>
        <v>0</v>
      </c>
      <c r="AP30" s="185" t="str">
        <f>IF(ISNA(VLOOKUP(AK30,'Weight Calcs'!$B$69:AK$122,2,FALSE)),"0",VLOOKUP(AK30,'Weight Calcs'!$B$69:AK$122,2,FALSE))</f>
        <v>0</v>
      </c>
      <c r="AQ30" s="185">
        <f>IF((AO$28=0),(0),(AO30*AP30/AO$28))</f>
        <v>0</v>
      </c>
      <c r="AR30" s="185">
        <f>IF((AO$28=0),(0),(AN30*AP30/AO$28))</f>
        <v>0</v>
      </c>
      <c r="AS30" s="185"/>
      <c r="AT30" s="426"/>
      <c r="AU30" s="426"/>
      <c r="AV30" s="426"/>
      <c r="AW30" s="355">
        <v>0</v>
      </c>
      <c r="AX30" s="187">
        <f>IF((AW30=0),(0),(AX$28-AW30))</f>
        <v>0</v>
      </c>
      <c r="AY30" s="187" t="str">
        <f>IF(ISNA(VLOOKUP(AT30,'Weight Calcs'!$B$69:AT$122,2,FALSE)),"0",VLOOKUP(AT30,'Weight Calcs'!$B$69:AT$122,2,FALSE))</f>
        <v>0</v>
      </c>
      <c r="AZ30" s="187">
        <f>IF((AX$28=0),(0),(AX30*AY30/AX$28))</f>
        <v>0</v>
      </c>
      <c r="BA30" s="187">
        <f>IF((AX$28=0),(0),(AW30*AY30/AX$28))</f>
        <v>0</v>
      </c>
      <c r="BB30" s="187"/>
      <c r="BC30" s="424"/>
      <c r="BD30" s="424"/>
      <c r="BE30" s="424"/>
      <c r="BF30" s="359">
        <v>0</v>
      </c>
      <c r="BG30" s="189">
        <f>IF((BF30=0),(0),(BG$28-BF30))</f>
        <v>0</v>
      </c>
      <c r="BH30" s="189" t="str">
        <f>IF(ISNA(VLOOKUP(BC30,'Weight Calcs'!$B$69:BC$122,2,FALSE)),"0",VLOOKUP(BC30,'Weight Calcs'!$B$69:BC$122,2,FALSE))</f>
        <v>0</v>
      </c>
      <c r="BI30" s="189">
        <f>IF((BG$28=0),(0),(BG30*BH30/BG$28))</f>
        <v>0</v>
      </c>
      <c r="BJ30" s="189">
        <f>IF((BG$28=0),(0),(BF30*BH30/BG$28))</f>
        <v>0</v>
      </c>
      <c r="BK30" s="189"/>
      <c r="BL30" s="407"/>
      <c r="BM30" s="407"/>
      <c r="BN30" s="407"/>
      <c r="BO30" s="361">
        <v>0</v>
      </c>
      <c r="BP30" s="191">
        <f>IF((BO30=0),(0),(BP$28-BO30))</f>
        <v>0</v>
      </c>
      <c r="BQ30" s="191" t="str">
        <f>IF(ISNA(VLOOKUP(BL30,'Weight Calcs'!$B$69:BL$122,2,FALSE)),"0",VLOOKUP(BL30,'Weight Calcs'!$B$69:BL$122,2,FALSE))</f>
        <v>0</v>
      </c>
      <c r="BR30" s="191">
        <f>IF((BP$28=0),(0),(BP30*BQ30/BP$28))</f>
        <v>0</v>
      </c>
      <c r="BS30" s="191">
        <f>IF((BP$28=0),(0),(BO30*BQ30/BP$28))</f>
        <v>0</v>
      </c>
      <c r="BT30" s="190"/>
    </row>
    <row r="31" spans="1:72" s="43" customFormat="1" x14ac:dyDescent="0.2">
      <c r="A31" s="462" t="s">
        <v>96</v>
      </c>
      <c r="B31" s="462"/>
      <c r="C31" s="462"/>
      <c r="D31" s="340">
        <v>0.7</v>
      </c>
      <c r="E31" s="193">
        <f t="shared" ref="E31:E39" si="24">IF((D31=0),(0),(E$28-D31))</f>
        <v>8.3000000000000007</v>
      </c>
      <c r="F31" s="193">
        <f>IF(ISNA(VLOOKUP(A31,'Weight Calcs'!A$69:$B$122,2,FALSE)),"0",VLOOKUP(A31,'Weight Calcs'!A$69:$B$122,2,FALSE))</f>
        <v>27</v>
      </c>
      <c r="G31" s="193">
        <f t="shared" ref="G31:G39" si="25">IF((E$28=0),(0),(E31*F31/E$28))</f>
        <v>24.900000000000002</v>
      </c>
      <c r="H31" s="193">
        <f t="shared" ref="H31:H39" si="26">IF((E$28=0),(0),(D31*F31/E$28))</f>
        <v>2.0999999999999996</v>
      </c>
      <c r="I31" s="193"/>
      <c r="J31" s="482"/>
      <c r="K31" s="482"/>
      <c r="L31" s="482"/>
      <c r="M31" s="343">
        <v>0</v>
      </c>
      <c r="N31" s="195">
        <f t="shared" ref="N31:N39" si="27">IF((M31=0),(0),(N$28-M31))</f>
        <v>0</v>
      </c>
      <c r="O31" s="195" t="str">
        <f>IF(ISNA(VLOOKUP(J31,'Weight Calcs'!$B$69:J$122,2,FALSE)),"0",VLOOKUP(J31,'Weight Calcs'!$B$69:J$122,2,FALSE))</f>
        <v>0</v>
      </c>
      <c r="P31" s="195">
        <f t="shared" ref="P31:P39" si="28">IF((N$28=0),(0),(N31*O31/N$28))</f>
        <v>0</v>
      </c>
      <c r="Q31" s="195">
        <f t="shared" ref="Q31:Q39" si="29">IF((N$28=0),(0),(M31*O31/N$28))</f>
        <v>0</v>
      </c>
      <c r="R31" s="195"/>
      <c r="S31" s="472"/>
      <c r="T31" s="472"/>
      <c r="U31" s="472"/>
      <c r="V31" s="347">
        <v>0</v>
      </c>
      <c r="W31" s="197">
        <f t="shared" ref="W31:W39" si="30">IF((V31=0),(0),(W$28-V31))</f>
        <v>0</v>
      </c>
      <c r="X31" s="197" t="str">
        <f>IF(ISNA(VLOOKUP(S31,'Weight Calcs'!$B$69:S$122,2,FALSE)),"0",VLOOKUP(S31,'Weight Calcs'!$B$69:S$122,2,FALSE))</f>
        <v>0</v>
      </c>
      <c r="Y31" s="197">
        <f t="shared" ref="Y31:Y39" si="31">IF((W$28=0),(0),(W31*X31/W$28))</f>
        <v>0</v>
      </c>
      <c r="Z31" s="197">
        <f t="shared" ref="Z31:Z39" si="32">IF((W$28=0),(0),(V31*X31/W$28))</f>
        <v>0</v>
      </c>
      <c r="AA31" s="197"/>
      <c r="AB31" s="447"/>
      <c r="AC31" s="447"/>
      <c r="AD31" s="447"/>
      <c r="AE31" s="349">
        <v>0</v>
      </c>
      <c r="AF31" s="199">
        <f t="shared" ref="AF31:AF39" si="33">IF((AE31=0),(0),(AF$28-AE31))</f>
        <v>0</v>
      </c>
      <c r="AG31" s="199" t="str">
        <f>IF(ISNA(VLOOKUP(AB31,'Weight Calcs'!$B$69:AB$122,2,FALSE)),"0",VLOOKUP(AB31,'Weight Calcs'!$B$69:AB$122,2,FALSE))</f>
        <v>0</v>
      </c>
      <c r="AH31" s="199">
        <f t="shared" ref="AH31:AH39" si="34">IF((AF$28=0),(0),(AF31*AG31/AF$28))</f>
        <v>0</v>
      </c>
      <c r="AI31" s="199">
        <f t="shared" ref="AI31:AI39" si="35">IF((AF$28=0),(0),(AE31*AG31/AF$28))</f>
        <v>0</v>
      </c>
      <c r="AJ31" s="199"/>
      <c r="AK31" s="435"/>
      <c r="AL31" s="435"/>
      <c r="AM31" s="435"/>
      <c r="AN31" s="353">
        <v>0</v>
      </c>
      <c r="AO31" s="201">
        <f t="shared" ref="AO31:AO39" si="36">IF((AN31=0),(0),(AO$28-AN31))</f>
        <v>0</v>
      </c>
      <c r="AP31" s="201" t="str">
        <f>IF(ISNA(VLOOKUP(AK31,'Weight Calcs'!$B$69:AK$122,2,FALSE)),"0",VLOOKUP(AK31,'Weight Calcs'!$B$69:AK$122,2,FALSE))</f>
        <v>0</v>
      </c>
      <c r="AQ31" s="201">
        <f t="shared" ref="AQ31:AQ39" si="37">IF((AO$28=0),(0),(AO31*AP31/AO$28))</f>
        <v>0</v>
      </c>
      <c r="AR31" s="201">
        <f t="shared" ref="AR31:AR39" si="38">IF((AO$28=0),(0),(AN31*AP31/AO$28))</f>
        <v>0</v>
      </c>
      <c r="AS31" s="201"/>
      <c r="AT31" s="427"/>
      <c r="AU31" s="427"/>
      <c r="AV31" s="427"/>
      <c r="AW31" s="356">
        <v>0</v>
      </c>
      <c r="AX31" s="203">
        <f t="shared" ref="AX31:AX39" si="39">IF((AW31=0),(0),(AX$28-AW31))</f>
        <v>0</v>
      </c>
      <c r="AY31" s="203" t="str">
        <f>IF(ISNA(VLOOKUP(AT31,'Weight Calcs'!$B$69:AT$122,2,FALSE)),"0",VLOOKUP(AT31,'Weight Calcs'!$B$69:AT$122,2,FALSE))</f>
        <v>0</v>
      </c>
      <c r="AZ31" s="203">
        <f t="shared" ref="AZ31:AZ39" si="40">IF((AX$28=0),(0),(AX31*AY31/AX$28))</f>
        <v>0</v>
      </c>
      <c r="BA31" s="203">
        <f t="shared" ref="BA31:BA39" si="41">IF((AX$28=0),(0),(AW31*AY31/AX$28))</f>
        <v>0</v>
      </c>
      <c r="BB31" s="203"/>
      <c r="BC31" s="423"/>
      <c r="BD31" s="423"/>
      <c r="BE31" s="423"/>
      <c r="BF31" s="360">
        <v>0</v>
      </c>
      <c r="BG31" s="205">
        <f t="shared" ref="BG31:BG39" si="42">IF((BF31=0),(0),(BG$28-BF31))</f>
        <v>0</v>
      </c>
      <c r="BH31" s="205" t="str">
        <f>IF(ISNA(VLOOKUP(BC31,'Weight Calcs'!$B$69:BC$122,2,FALSE)),"0",VLOOKUP(BC31,'Weight Calcs'!$B$69:BC$122,2,FALSE))</f>
        <v>0</v>
      </c>
      <c r="BI31" s="205">
        <f t="shared" ref="BI31:BI39" si="43">IF((BG$28=0),(0),(BG31*BH31/BG$28))</f>
        <v>0</v>
      </c>
      <c r="BJ31" s="205">
        <f t="shared" ref="BJ31:BJ39" si="44">IF((BG$28=0),(0),(BF31*BH31/BG$28))</f>
        <v>0</v>
      </c>
      <c r="BK31" s="205"/>
      <c r="BL31" s="406"/>
      <c r="BM31" s="406"/>
      <c r="BN31" s="406"/>
      <c r="BO31" s="362">
        <v>0</v>
      </c>
      <c r="BP31" s="207">
        <f t="shared" ref="BP31:BP39" si="45">IF((BO31=0),(0),(BP$28-BO31))</f>
        <v>0</v>
      </c>
      <c r="BQ31" s="207" t="str">
        <f>IF(ISNA(VLOOKUP(BL31,'Weight Calcs'!$B$69:BL$122,2,FALSE)),"0",VLOOKUP(BL31,'Weight Calcs'!$B$69:BL$122,2,FALSE))</f>
        <v>0</v>
      </c>
      <c r="BR31" s="207">
        <f t="shared" ref="BR31:BR39" si="46">IF((BP$28=0),(0),(BP31*BQ31/BP$28))</f>
        <v>0</v>
      </c>
      <c r="BS31" s="207">
        <f t="shared" ref="BS31:BS39" si="47">IF((BP$28=0),(0),(BO31*BQ31/BP$28))</f>
        <v>0</v>
      </c>
      <c r="BT31" s="206"/>
    </row>
    <row r="32" spans="1:72" s="43" customFormat="1" x14ac:dyDescent="0.2">
      <c r="A32" s="461" t="s">
        <v>132</v>
      </c>
      <c r="B32" s="461"/>
      <c r="C32" s="461"/>
      <c r="D32" s="339">
        <v>1.4</v>
      </c>
      <c r="E32" s="174">
        <f t="shared" si="24"/>
        <v>7.6</v>
      </c>
      <c r="F32" s="174">
        <f>IF(ISNA(VLOOKUP(A32,'Weight Calcs'!A$69:$B$122,2,FALSE)),"0",VLOOKUP(A32,'Weight Calcs'!A$69:$B$122,2,FALSE))</f>
        <v>7</v>
      </c>
      <c r="G32" s="174">
        <f t="shared" si="25"/>
        <v>5.9111111111111105</v>
      </c>
      <c r="H32" s="174">
        <f t="shared" si="26"/>
        <v>1.0888888888888888</v>
      </c>
      <c r="I32" s="174"/>
      <c r="J32" s="476"/>
      <c r="K32" s="476"/>
      <c r="L32" s="476"/>
      <c r="M32" s="339">
        <v>0</v>
      </c>
      <c r="N32" s="174">
        <f t="shared" si="27"/>
        <v>0</v>
      </c>
      <c r="O32" s="174" t="str">
        <f>IF(ISNA(VLOOKUP(J32,'Weight Calcs'!$B$69:J$122,2,FALSE)),"0",VLOOKUP(J32,'Weight Calcs'!$B$69:J$122,2,FALSE))</f>
        <v>0</v>
      </c>
      <c r="P32" s="174">
        <f t="shared" si="28"/>
        <v>0</v>
      </c>
      <c r="Q32" s="174">
        <f t="shared" si="29"/>
        <v>0</v>
      </c>
      <c r="R32" s="174"/>
      <c r="S32" s="471"/>
      <c r="T32" s="471"/>
      <c r="U32" s="471"/>
      <c r="V32" s="346">
        <v>0</v>
      </c>
      <c r="W32" s="181">
        <f t="shared" si="30"/>
        <v>0</v>
      </c>
      <c r="X32" s="181" t="str">
        <f>IF(ISNA(VLOOKUP(S32,'Weight Calcs'!$B$69:S$122,2,FALSE)),"0",VLOOKUP(S32,'Weight Calcs'!$B$69:S$122,2,FALSE))</f>
        <v>0</v>
      </c>
      <c r="Y32" s="181">
        <f t="shared" si="31"/>
        <v>0</v>
      </c>
      <c r="Z32" s="181">
        <f t="shared" si="32"/>
        <v>0</v>
      </c>
      <c r="AA32" s="181"/>
      <c r="AB32" s="448"/>
      <c r="AC32" s="448"/>
      <c r="AD32" s="448"/>
      <c r="AE32" s="348">
        <v>0</v>
      </c>
      <c r="AF32" s="183">
        <f t="shared" si="33"/>
        <v>0</v>
      </c>
      <c r="AG32" s="183" t="str">
        <f>IF(ISNA(VLOOKUP(AB32,'Weight Calcs'!$B$69:AB$122,2,FALSE)),"0",VLOOKUP(AB32,'Weight Calcs'!$B$69:AB$122,2,FALSE))</f>
        <v>0</v>
      </c>
      <c r="AH32" s="183">
        <f t="shared" si="34"/>
        <v>0</v>
      </c>
      <c r="AI32" s="183">
        <f t="shared" si="35"/>
        <v>0</v>
      </c>
      <c r="AJ32" s="183"/>
      <c r="AK32" s="436"/>
      <c r="AL32" s="436"/>
      <c r="AM32" s="436"/>
      <c r="AN32" s="352">
        <v>0</v>
      </c>
      <c r="AO32" s="185">
        <f t="shared" si="36"/>
        <v>0</v>
      </c>
      <c r="AP32" s="185" t="str">
        <f>IF(ISNA(VLOOKUP(AK32,'Weight Calcs'!$B$69:AK$122,2,FALSE)),"0",VLOOKUP(AK32,'Weight Calcs'!$B$69:AK$122,2,FALSE))</f>
        <v>0</v>
      </c>
      <c r="AQ32" s="185">
        <f t="shared" si="37"/>
        <v>0</v>
      </c>
      <c r="AR32" s="185">
        <f t="shared" si="38"/>
        <v>0</v>
      </c>
      <c r="AS32" s="185"/>
      <c r="AT32" s="426"/>
      <c r="AU32" s="426"/>
      <c r="AV32" s="426"/>
      <c r="AW32" s="355">
        <v>0</v>
      </c>
      <c r="AX32" s="187">
        <f t="shared" si="39"/>
        <v>0</v>
      </c>
      <c r="AY32" s="187" t="str">
        <f>IF(ISNA(VLOOKUP(AT32,'Weight Calcs'!$B$69:AT$122,2,FALSE)),"0",VLOOKUP(AT32,'Weight Calcs'!$B$69:AT$122,2,FALSE))</f>
        <v>0</v>
      </c>
      <c r="AZ32" s="187">
        <f t="shared" si="40"/>
        <v>0</v>
      </c>
      <c r="BA32" s="187">
        <f t="shared" si="41"/>
        <v>0</v>
      </c>
      <c r="BB32" s="187"/>
      <c r="BC32" s="424"/>
      <c r="BD32" s="424"/>
      <c r="BE32" s="424"/>
      <c r="BF32" s="359">
        <v>0</v>
      </c>
      <c r="BG32" s="189">
        <f t="shared" si="42"/>
        <v>0</v>
      </c>
      <c r="BH32" s="189" t="str">
        <f>IF(ISNA(VLOOKUP(BC32,'Weight Calcs'!$B$69:BC$122,2,FALSE)),"0",VLOOKUP(BC32,'Weight Calcs'!$B$69:BC$122,2,FALSE))</f>
        <v>0</v>
      </c>
      <c r="BI32" s="189">
        <f t="shared" si="43"/>
        <v>0</v>
      </c>
      <c r="BJ32" s="189">
        <f t="shared" si="44"/>
        <v>0</v>
      </c>
      <c r="BK32" s="189"/>
      <c r="BL32" s="407"/>
      <c r="BM32" s="407"/>
      <c r="BN32" s="407"/>
      <c r="BO32" s="361">
        <v>0</v>
      </c>
      <c r="BP32" s="191">
        <f t="shared" si="45"/>
        <v>0</v>
      </c>
      <c r="BQ32" s="191" t="str">
        <f>IF(ISNA(VLOOKUP(BL32,'Weight Calcs'!$B$69:BL$122,2,FALSE)),"0",VLOOKUP(BL32,'Weight Calcs'!$B$69:BL$122,2,FALSE))</f>
        <v>0</v>
      </c>
      <c r="BR32" s="191">
        <f t="shared" si="46"/>
        <v>0</v>
      </c>
      <c r="BS32" s="191">
        <f t="shared" si="47"/>
        <v>0</v>
      </c>
      <c r="BT32" s="190"/>
    </row>
    <row r="33" spans="1:72" s="43" customFormat="1" ht="12.75" customHeight="1" x14ac:dyDescent="0.2">
      <c r="A33" s="462" t="s">
        <v>132</v>
      </c>
      <c r="B33" s="462"/>
      <c r="C33" s="462"/>
      <c r="D33" s="340">
        <v>2.5</v>
      </c>
      <c r="E33" s="193">
        <f t="shared" si="24"/>
        <v>6.5</v>
      </c>
      <c r="F33" s="193">
        <f>IF(ISNA(VLOOKUP(A33,'Weight Calcs'!A$69:$B$122,2,FALSE)),"0",VLOOKUP(A33,'Weight Calcs'!A$69:$B$122,2,FALSE))</f>
        <v>7</v>
      </c>
      <c r="G33" s="193">
        <f t="shared" si="25"/>
        <v>5.0555555555555554</v>
      </c>
      <c r="H33" s="193">
        <f t="shared" si="26"/>
        <v>1.9444444444444444</v>
      </c>
      <c r="I33" s="193"/>
      <c r="J33" s="477"/>
      <c r="K33" s="477"/>
      <c r="L33" s="477"/>
      <c r="M33" s="343">
        <v>0</v>
      </c>
      <c r="N33" s="195">
        <f t="shared" si="27"/>
        <v>0</v>
      </c>
      <c r="O33" s="195" t="str">
        <f>IF(ISNA(VLOOKUP(J33,'Weight Calcs'!$B$69:J$122,2,FALSE)),"0",VLOOKUP(J33,'Weight Calcs'!$B$69:J$122,2,FALSE))</f>
        <v>0</v>
      </c>
      <c r="P33" s="195">
        <f t="shared" si="28"/>
        <v>0</v>
      </c>
      <c r="Q33" s="195">
        <f t="shared" si="29"/>
        <v>0</v>
      </c>
      <c r="R33" s="195"/>
      <c r="S33" s="472"/>
      <c r="T33" s="472"/>
      <c r="U33" s="472"/>
      <c r="V33" s="347">
        <v>0</v>
      </c>
      <c r="W33" s="197">
        <f t="shared" si="30"/>
        <v>0</v>
      </c>
      <c r="X33" s="197" t="str">
        <f>IF(ISNA(VLOOKUP(S33,'Weight Calcs'!$B$69:S$122,2,FALSE)),"0",VLOOKUP(S33,'Weight Calcs'!$B$69:S$122,2,FALSE))</f>
        <v>0</v>
      </c>
      <c r="Y33" s="197">
        <f t="shared" si="31"/>
        <v>0</v>
      </c>
      <c r="Z33" s="197">
        <f t="shared" si="32"/>
        <v>0</v>
      </c>
      <c r="AA33" s="197"/>
      <c r="AB33" s="447"/>
      <c r="AC33" s="447"/>
      <c r="AD33" s="447"/>
      <c r="AE33" s="349">
        <v>0</v>
      </c>
      <c r="AF33" s="199">
        <f t="shared" si="33"/>
        <v>0</v>
      </c>
      <c r="AG33" s="199" t="str">
        <f>IF(ISNA(VLOOKUP(AB33,'Weight Calcs'!$B$69:AB$122,2,FALSE)),"0",VLOOKUP(AB33,'Weight Calcs'!$B$69:AB$122,2,FALSE))</f>
        <v>0</v>
      </c>
      <c r="AH33" s="199">
        <f t="shared" si="34"/>
        <v>0</v>
      </c>
      <c r="AI33" s="199">
        <f t="shared" si="35"/>
        <v>0</v>
      </c>
      <c r="AJ33" s="199"/>
      <c r="AK33" s="435"/>
      <c r="AL33" s="435"/>
      <c r="AM33" s="435"/>
      <c r="AN33" s="353">
        <v>0</v>
      </c>
      <c r="AO33" s="201">
        <f t="shared" si="36"/>
        <v>0</v>
      </c>
      <c r="AP33" s="201" t="str">
        <f>IF(ISNA(VLOOKUP(AK33,'Weight Calcs'!$B$69:AK$122,2,FALSE)),"0",VLOOKUP(AK33,'Weight Calcs'!$B$69:AK$122,2,FALSE))</f>
        <v>0</v>
      </c>
      <c r="AQ33" s="201">
        <f t="shared" si="37"/>
        <v>0</v>
      </c>
      <c r="AR33" s="201">
        <f t="shared" si="38"/>
        <v>0</v>
      </c>
      <c r="AS33" s="201"/>
      <c r="AT33" s="427"/>
      <c r="AU33" s="427"/>
      <c r="AV33" s="427"/>
      <c r="AW33" s="356">
        <v>0</v>
      </c>
      <c r="AX33" s="203">
        <f t="shared" si="39"/>
        <v>0</v>
      </c>
      <c r="AY33" s="203" t="str">
        <f>IF(ISNA(VLOOKUP(AT33,'Weight Calcs'!$B$69:AT$122,2,FALSE)),"0",VLOOKUP(AT33,'Weight Calcs'!$B$69:AT$122,2,FALSE))</f>
        <v>0</v>
      </c>
      <c r="AZ33" s="203">
        <f t="shared" si="40"/>
        <v>0</v>
      </c>
      <c r="BA33" s="203">
        <f t="shared" si="41"/>
        <v>0</v>
      </c>
      <c r="BB33" s="203"/>
      <c r="BC33" s="423"/>
      <c r="BD33" s="423"/>
      <c r="BE33" s="423"/>
      <c r="BF33" s="360">
        <v>0</v>
      </c>
      <c r="BG33" s="205">
        <f t="shared" si="42"/>
        <v>0</v>
      </c>
      <c r="BH33" s="205" t="str">
        <f>IF(ISNA(VLOOKUP(BC33,'Weight Calcs'!$B$69:BC$122,2,FALSE)),"0",VLOOKUP(BC33,'Weight Calcs'!$B$69:BC$122,2,FALSE))</f>
        <v>0</v>
      </c>
      <c r="BI33" s="205">
        <f t="shared" si="43"/>
        <v>0</v>
      </c>
      <c r="BJ33" s="205">
        <f t="shared" si="44"/>
        <v>0</v>
      </c>
      <c r="BK33" s="205"/>
      <c r="BL33" s="406"/>
      <c r="BM33" s="406"/>
      <c r="BN33" s="406"/>
      <c r="BO33" s="362">
        <v>0</v>
      </c>
      <c r="BP33" s="207">
        <f t="shared" si="45"/>
        <v>0</v>
      </c>
      <c r="BQ33" s="207" t="str">
        <f>IF(ISNA(VLOOKUP(BL33,'Weight Calcs'!$B$69:BL$122,2,FALSE)),"0",VLOOKUP(BL33,'Weight Calcs'!$B$69:BL$122,2,FALSE))</f>
        <v>0</v>
      </c>
      <c r="BR33" s="207">
        <f t="shared" si="46"/>
        <v>0</v>
      </c>
      <c r="BS33" s="207">
        <f t="shared" si="47"/>
        <v>0</v>
      </c>
      <c r="BT33" s="206"/>
    </row>
    <row r="34" spans="1:72" s="43" customFormat="1" x14ac:dyDescent="0.2">
      <c r="A34" s="461" t="s">
        <v>132</v>
      </c>
      <c r="B34" s="461"/>
      <c r="C34" s="461"/>
      <c r="D34" s="339">
        <v>5</v>
      </c>
      <c r="E34" s="174">
        <f t="shared" si="24"/>
        <v>4</v>
      </c>
      <c r="F34" s="174">
        <f>IF(ISNA(VLOOKUP(A34,'Weight Calcs'!A$69:$B$122,2,FALSE)),"0",VLOOKUP(A34,'Weight Calcs'!A$69:$B$122,2,FALSE))</f>
        <v>7</v>
      </c>
      <c r="G34" s="174">
        <f t="shared" si="25"/>
        <v>3.1111111111111112</v>
      </c>
      <c r="H34" s="174">
        <f t="shared" si="26"/>
        <v>3.8888888888888888</v>
      </c>
      <c r="I34" s="174"/>
      <c r="J34" s="476"/>
      <c r="K34" s="476"/>
      <c r="L34" s="476"/>
      <c r="M34" s="339">
        <v>0</v>
      </c>
      <c r="N34" s="174">
        <f t="shared" si="27"/>
        <v>0</v>
      </c>
      <c r="O34" s="174" t="str">
        <f>IF(ISNA(VLOOKUP(J34,'Weight Calcs'!$B$69:J$122,2,FALSE)),"0",VLOOKUP(J34,'Weight Calcs'!$B$69:J$122,2,FALSE))</f>
        <v>0</v>
      </c>
      <c r="P34" s="174">
        <f t="shared" si="28"/>
        <v>0</v>
      </c>
      <c r="Q34" s="174">
        <f t="shared" si="29"/>
        <v>0</v>
      </c>
      <c r="R34" s="174"/>
      <c r="S34" s="471"/>
      <c r="T34" s="471"/>
      <c r="U34" s="471"/>
      <c r="V34" s="346">
        <v>0</v>
      </c>
      <c r="W34" s="181">
        <f t="shared" si="30"/>
        <v>0</v>
      </c>
      <c r="X34" s="181" t="str">
        <f>IF(ISNA(VLOOKUP(S34,'Weight Calcs'!$B$69:S$122,2,FALSE)),"0",VLOOKUP(S34,'Weight Calcs'!$B$69:S$122,2,FALSE))</f>
        <v>0</v>
      </c>
      <c r="Y34" s="181">
        <f t="shared" si="31"/>
        <v>0</v>
      </c>
      <c r="Z34" s="181">
        <f t="shared" si="32"/>
        <v>0</v>
      </c>
      <c r="AA34" s="181"/>
      <c r="AB34" s="448"/>
      <c r="AC34" s="448"/>
      <c r="AD34" s="448"/>
      <c r="AE34" s="348">
        <v>0</v>
      </c>
      <c r="AF34" s="183">
        <f t="shared" si="33"/>
        <v>0</v>
      </c>
      <c r="AG34" s="183" t="str">
        <f>IF(ISNA(VLOOKUP(AB34,'Weight Calcs'!$B$69:AB$122,2,FALSE)),"0",VLOOKUP(AB34,'Weight Calcs'!$B$69:AB$122,2,FALSE))</f>
        <v>0</v>
      </c>
      <c r="AH34" s="183">
        <f t="shared" si="34"/>
        <v>0</v>
      </c>
      <c r="AI34" s="183">
        <f t="shared" si="35"/>
        <v>0</v>
      </c>
      <c r="AJ34" s="183"/>
      <c r="AK34" s="436"/>
      <c r="AL34" s="436"/>
      <c r="AM34" s="436"/>
      <c r="AN34" s="352">
        <v>0</v>
      </c>
      <c r="AO34" s="185">
        <f t="shared" si="36"/>
        <v>0</v>
      </c>
      <c r="AP34" s="185" t="str">
        <f>IF(ISNA(VLOOKUP(AK34,'Weight Calcs'!$B$69:AK$122,2,FALSE)),"0",VLOOKUP(AK34,'Weight Calcs'!$B$69:AK$122,2,FALSE))</f>
        <v>0</v>
      </c>
      <c r="AQ34" s="185">
        <f t="shared" si="37"/>
        <v>0</v>
      </c>
      <c r="AR34" s="185">
        <f t="shared" si="38"/>
        <v>0</v>
      </c>
      <c r="AS34" s="185"/>
      <c r="AT34" s="426"/>
      <c r="AU34" s="426"/>
      <c r="AV34" s="426"/>
      <c r="AW34" s="355">
        <v>0</v>
      </c>
      <c r="AX34" s="187">
        <f t="shared" si="39"/>
        <v>0</v>
      </c>
      <c r="AY34" s="187" t="str">
        <f>IF(ISNA(VLOOKUP(AT34,'Weight Calcs'!$B$69:AT$122,2,FALSE)),"0",VLOOKUP(AT34,'Weight Calcs'!$B$69:AT$122,2,FALSE))</f>
        <v>0</v>
      </c>
      <c r="AZ34" s="187">
        <f t="shared" si="40"/>
        <v>0</v>
      </c>
      <c r="BA34" s="187">
        <f t="shared" si="41"/>
        <v>0</v>
      </c>
      <c r="BB34" s="187"/>
      <c r="BC34" s="424"/>
      <c r="BD34" s="424"/>
      <c r="BE34" s="424"/>
      <c r="BF34" s="359">
        <v>0</v>
      </c>
      <c r="BG34" s="189">
        <f t="shared" si="42"/>
        <v>0</v>
      </c>
      <c r="BH34" s="189" t="str">
        <f>IF(ISNA(VLOOKUP(BC34,'Weight Calcs'!$B$69:BC$122,2,FALSE)),"0",VLOOKUP(BC34,'Weight Calcs'!$B$69:BC$122,2,FALSE))</f>
        <v>0</v>
      </c>
      <c r="BI34" s="189">
        <f t="shared" si="43"/>
        <v>0</v>
      </c>
      <c r="BJ34" s="189">
        <f t="shared" si="44"/>
        <v>0</v>
      </c>
      <c r="BK34" s="189"/>
      <c r="BL34" s="407"/>
      <c r="BM34" s="407"/>
      <c r="BN34" s="407"/>
      <c r="BO34" s="361">
        <v>0</v>
      </c>
      <c r="BP34" s="191">
        <f t="shared" si="45"/>
        <v>0</v>
      </c>
      <c r="BQ34" s="191" t="str">
        <f>IF(ISNA(VLOOKUP(BL34,'Weight Calcs'!$B$69:BL$122,2,FALSE)),"0",VLOOKUP(BL34,'Weight Calcs'!$B$69:BL$122,2,FALSE))</f>
        <v>0</v>
      </c>
      <c r="BR34" s="191">
        <f t="shared" si="46"/>
        <v>0</v>
      </c>
      <c r="BS34" s="191">
        <f t="shared" si="47"/>
        <v>0</v>
      </c>
      <c r="BT34" s="190"/>
    </row>
    <row r="35" spans="1:72" x14ac:dyDescent="0.2">
      <c r="A35" s="462" t="s">
        <v>132</v>
      </c>
      <c r="B35" s="462"/>
      <c r="C35" s="462"/>
      <c r="D35" s="340">
        <v>7</v>
      </c>
      <c r="E35" s="193">
        <f t="shared" si="24"/>
        <v>2</v>
      </c>
      <c r="F35" s="193">
        <f>IF(ISNA(VLOOKUP(A35,'Weight Calcs'!A$69:$B$122,2,FALSE)),"0",VLOOKUP(A35,'Weight Calcs'!A$69:$B$122,2,FALSE))</f>
        <v>7</v>
      </c>
      <c r="G35" s="193">
        <f t="shared" si="25"/>
        <v>1.5555555555555556</v>
      </c>
      <c r="H35" s="193">
        <f t="shared" si="26"/>
        <v>5.4444444444444446</v>
      </c>
      <c r="I35" s="193"/>
      <c r="J35" s="477"/>
      <c r="K35" s="477"/>
      <c r="L35" s="477"/>
      <c r="M35" s="343">
        <v>0</v>
      </c>
      <c r="N35" s="195">
        <f t="shared" si="27"/>
        <v>0</v>
      </c>
      <c r="O35" s="195" t="str">
        <f>IF(ISNA(VLOOKUP(J35,'Weight Calcs'!$B$69:J$122,2,FALSE)),"0",VLOOKUP(J35,'Weight Calcs'!$B$69:J$122,2,FALSE))</f>
        <v>0</v>
      </c>
      <c r="P35" s="195">
        <f t="shared" si="28"/>
        <v>0</v>
      </c>
      <c r="Q35" s="195">
        <f t="shared" si="29"/>
        <v>0</v>
      </c>
      <c r="R35" s="195"/>
      <c r="S35" s="472"/>
      <c r="T35" s="472"/>
      <c r="U35" s="472"/>
      <c r="V35" s="347">
        <v>0</v>
      </c>
      <c r="W35" s="197">
        <f t="shared" si="30"/>
        <v>0</v>
      </c>
      <c r="X35" s="197" t="str">
        <f>IF(ISNA(VLOOKUP(S35,'Weight Calcs'!$B$69:S$122,2,FALSE)),"0",VLOOKUP(S35,'Weight Calcs'!$B$69:S$122,2,FALSE))</f>
        <v>0</v>
      </c>
      <c r="Y35" s="197">
        <f t="shared" si="31"/>
        <v>0</v>
      </c>
      <c r="Z35" s="197">
        <f t="shared" si="32"/>
        <v>0</v>
      </c>
      <c r="AA35" s="197"/>
      <c r="AB35" s="447"/>
      <c r="AC35" s="447"/>
      <c r="AD35" s="447"/>
      <c r="AE35" s="349">
        <v>0</v>
      </c>
      <c r="AF35" s="199">
        <f t="shared" si="33"/>
        <v>0</v>
      </c>
      <c r="AG35" s="199" t="str">
        <f>IF(ISNA(VLOOKUP(AB35,'Weight Calcs'!$B$69:AB$122,2,FALSE)),"0",VLOOKUP(AB35,'Weight Calcs'!$B$69:AB$122,2,FALSE))</f>
        <v>0</v>
      </c>
      <c r="AH35" s="199">
        <f t="shared" si="34"/>
        <v>0</v>
      </c>
      <c r="AI35" s="199">
        <f t="shared" si="35"/>
        <v>0</v>
      </c>
      <c r="AJ35" s="199"/>
      <c r="AK35" s="435"/>
      <c r="AL35" s="435"/>
      <c r="AM35" s="435"/>
      <c r="AN35" s="353">
        <v>0</v>
      </c>
      <c r="AO35" s="201">
        <f t="shared" si="36"/>
        <v>0</v>
      </c>
      <c r="AP35" s="201" t="str">
        <f>IF(ISNA(VLOOKUP(AK35,'Weight Calcs'!$B$69:AK$122,2,FALSE)),"0",VLOOKUP(AK35,'Weight Calcs'!$B$69:AK$122,2,FALSE))</f>
        <v>0</v>
      </c>
      <c r="AQ35" s="201">
        <f t="shared" si="37"/>
        <v>0</v>
      </c>
      <c r="AR35" s="201">
        <f t="shared" si="38"/>
        <v>0</v>
      </c>
      <c r="AS35" s="201"/>
      <c r="AT35" s="427"/>
      <c r="AU35" s="427"/>
      <c r="AV35" s="427"/>
      <c r="AW35" s="356">
        <v>0</v>
      </c>
      <c r="AX35" s="203">
        <f t="shared" si="39"/>
        <v>0</v>
      </c>
      <c r="AY35" s="203" t="str">
        <f>IF(ISNA(VLOOKUP(AT35,'Weight Calcs'!$B$69:AT$122,2,FALSE)),"0",VLOOKUP(AT35,'Weight Calcs'!$B$69:AT$122,2,FALSE))</f>
        <v>0</v>
      </c>
      <c r="AZ35" s="203">
        <f t="shared" si="40"/>
        <v>0</v>
      </c>
      <c r="BA35" s="203">
        <f t="shared" si="41"/>
        <v>0</v>
      </c>
      <c r="BB35" s="203"/>
      <c r="BC35" s="423"/>
      <c r="BD35" s="423"/>
      <c r="BE35" s="423"/>
      <c r="BF35" s="360">
        <v>0</v>
      </c>
      <c r="BG35" s="205">
        <f t="shared" si="42"/>
        <v>0</v>
      </c>
      <c r="BH35" s="205" t="str">
        <f>IF(ISNA(VLOOKUP(BC35,'Weight Calcs'!$B$69:BC$122,2,FALSE)),"0",VLOOKUP(BC35,'Weight Calcs'!$B$69:BC$122,2,FALSE))</f>
        <v>0</v>
      </c>
      <c r="BI35" s="205">
        <f t="shared" si="43"/>
        <v>0</v>
      </c>
      <c r="BJ35" s="205">
        <f t="shared" si="44"/>
        <v>0</v>
      </c>
      <c r="BK35" s="205"/>
      <c r="BL35" s="406"/>
      <c r="BM35" s="406"/>
      <c r="BN35" s="406"/>
      <c r="BO35" s="362">
        <v>0</v>
      </c>
      <c r="BP35" s="207">
        <f t="shared" si="45"/>
        <v>0</v>
      </c>
      <c r="BQ35" s="207" t="str">
        <f>IF(ISNA(VLOOKUP(BL35,'Weight Calcs'!$B$69:BL$122,2,FALSE)),"0",VLOOKUP(BL35,'Weight Calcs'!$B$69:BL$122,2,FALSE))</f>
        <v>0</v>
      </c>
      <c r="BR35" s="207">
        <f t="shared" si="46"/>
        <v>0</v>
      </c>
      <c r="BS35" s="207">
        <f t="shared" si="47"/>
        <v>0</v>
      </c>
      <c r="BT35" s="206"/>
    </row>
    <row r="36" spans="1:72" x14ac:dyDescent="0.2">
      <c r="A36" s="461" t="s">
        <v>96</v>
      </c>
      <c r="B36" s="461"/>
      <c r="C36" s="461"/>
      <c r="D36" s="339">
        <v>7.8</v>
      </c>
      <c r="E36" s="174">
        <f t="shared" si="24"/>
        <v>1.2000000000000002</v>
      </c>
      <c r="F36" s="174">
        <f>IF(ISNA(VLOOKUP(A36,'Weight Calcs'!A$69:$B$122,2,FALSE)),"0",VLOOKUP(A36,'Weight Calcs'!A$69:$B$122,2,FALSE))</f>
        <v>27</v>
      </c>
      <c r="G36" s="174">
        <f t="shared" si="25"/>
        <v>3.6000000000000005</v>
      </c>
      <c r="H36" s="174">
        <f t="shared" si="26"/>
        <v>23.4</v>
      </c>
      <c r="I36" s="174"/>
      <c r="J36" s="476"/>
      <c r="K36" s="476"/>
      <c r="L36" s="476"/>
      <c r="M36" s="339">
        <v>0</v>
      </c>
      <c r="N36" s="174">
        <f t="shared" si="27"/>
        <v>0</v>
      </c>
      <c r="O36" s="174" t="str">
        <f>IF(ISNA(VLOOKUP(J36,'Weight Calcs'!$B$69:J$122,2,FALSE)),"0",VLOOKUP(J36,'Weight Calcs'!$B$69:J$122,2,FALSE))</f>
        <v>0</v>
      </c>
      <c r="P36" s="174">
        <f t="shared" si="28"/>
        <v>0</v>
      </c>
      <c r="Q36" s="174">
        <f t="shared" si="29"/>
        <v>0</v>
      </c>
      <c r="R36" s="174"/>
      <c r="S36" s="471"/>
      <c r="T36" s="471"/>
      <c r="U36" s="471"/>
      <c r="V36" s="346">
        <v>0</v>
      </c>
      <c r="W36" s="181">
        <f t="shared" si="30"/>
        <v>0</v>
      </c>
      <c r="X36" s="181" t="str">
        <f>IF(ISNA(VLOOKUP(S36,'Weight Calcs'!$B$69:S$122,2,FALSE)),"0",VLOOKUP(S36,'Weight Calcs'!$B$69:S$122,2,FALSE))</f>
        <v>0</v>
      </c>
      <c r="Y36" s="181">
        <f t="shared" si="31"/>
        <v>0</v>
      </c>
      <c r="Z36" s="181">
        <f t="shared" si="32"/>
        <v>0</v>
      </c>
      <c r="AA36" s="181"/>
      <c r="AB36" s="448"/>
      <c r="AC36" s="448"/>
      <c r="AD36" s="448"/>
      <c r="AE36" s="348">
        <v>0</v>
      </c>
      <c r="AF36" s="183">
        <f t="shared" si="33"/>
        <v>0</v>
      </c>
      <c r="AG36" s="183" t="str">
        <f>IF(ISNA(VLOOKUP(AB36,'Weight Calcs'!$B$69:AB$122,2,FALSE)),"0",VLOOKUP(AB36,'Weight Calcs'!$B$69:AB$122,2,FALSE))</f>
        <v>0</v>
      </c>
      <c r="AH36" s="183">
        <f t="shared" si="34"/>
        <v>0</v>
      </c>
      <c r="AI36" s="183">
        <f t="shared" si="35"/>
        <v>0</v>
      </c>
      <c r="AJ36" s="183"/>
      <c r="AK36" s="436"/>
      <c r="AL36" s="436"/>
      <c r="AM36" s="436"/>
      <c r="AN36" s="352">
        <v>0</v>
      </c>
      <c r="AO36" s="185">
        <f t="shared" si="36"/>
        <v>0</v>
      </c>
      <c r="AP36" s="185" t="str">
        <f>IF(ISNA(VLOOKUP(AK36,'Weight Calcs'!$B$69:AK$122,2,FALSE)),"0",VLOOKUP(AK36,'Weight Calcs'!$B$69:AK$122,2,FALSE))</f>
        <v>0</v>
      </c>
      <c r="AQ36" s="185">
        <f t="shared" si="37"/>
        <v>0</v>
      </c>
      <c r="AR36" s="185">
        <f t="shared" si="38"/>
        <v>0</v>
      </c>
      <c r="AS36" s="185"/>
      <c r="AT36" s="426"/>
      <c r="AU36" s="426"/>
      <c r="AV36" s="426"/>
      <c r="AW36" s="355">
        <v>0</v>
      </c>
      <c r="AX36" s="187">
        <f t="shared" si="39"/>
        <v>0</v>
      </c>
      <c r="AY36" s="187" t="str">
        <f>IF(ISNA(VLOOKUP(AT36,'Weight Calcs'!$B$69:AT$122,2,FALSE)),"0",VLOOKUP(AT36,'Weight Calcs'!$B$69:AT$122,2,FALSE))</f>
        <v>0</v>
      </c>
      <c r="AZ36" s="187">
        <f t="shared" si="40"/>
        <v>0</v>
      </c>
      <c r="BA36" s="187">
        <f t="shared" si="41"/>
        <v>0</v>
      </c>
      <c r="BB36" s="187"/>
      <c r="BC36" s="424"/>
      <c r="BD36" s="424"/>
      <c r="BE36" s="424"/>
      <c r="BF36" s="359">
        <v>0</v>
      </c>
      <c r="BG36" s="189">
        <f t="shared" si="42"/>
        <v>0</v>
      </c>
      <c r="BH36" s="189" t="str">
        <f>IF(ISNA(VLOOKUP(BC36,'Weight Calcs'!$B$69:BC$122,2,FALSE)),"0",VLOOKUP(BC36,'Weight Calcs'!$B$69:BC$122,2,FALSE))</f>
        <v>0</v>
      </c>
      <c r="BI36" s="189">
        <f t="shared" si="43"/>
        <v>0</v>
      </c>
      <c r="BJ36" s="189">
        <f t="shared" si="44"/>
        <v>0</v>
      </c>
      <c r="BK36" s="189"/>
      <c r="BL36" s="407"/>
      <c r="BM36" s="407"/>
      <c r="BN36" s="407"/>
      <c r="BO36" s="361">
        <v>0</v>
      </c>
      <c r="BP36" s="191">
        <f t="shared" si="45"/>
        <v>0</v>
      </c>
      <c r="BQ36" s="191" t="str">
        <f>IF(ISNA(VLOOKUP(BL36,'Weight Calcs'!$B$69:BL$122,2,FALSE)),"0",VLOOKUP(BL36,'Weight Calcs'!$B$69:BL$122,2,FALSE))</f>
        <v>0</v>
      </c>
      <c r="BR36" s="191">
        <f t="shared" si="46"/>
        <v>0</v>
      </c>
      <c r="BS36" s="191">
        <f t="shared" si="47"/>
        <v>0</v>
      </c>
      <c r="BT36" s="190"/>
    </row>
    <row r="37" spans="1:72" x14ac:dyDescent="0.2">
      <c r="A37" s="462"/>
      <c r="B37" s="462"/>
      <c r="C37" s="462"/>
      <c r="D37" s="340">
        <v>0</v>
      </c>
      <c r="E37" s="193">
        <f t="shared" si="24"/>
        <v>0</v>
      </c>
      <c r="F37" s="193" t="str">
        <f>IF(ISNA(VLOOKUP(A37,'Weight Calcs'!A$69:$B$122,2,FALSE)),"0",VLOOKUP(A37,'Weight Calcs'!A$69:$B$122,2,FALSE))</f>
        <v>0</v>
      </c>
      <c r="G37" s="193">
        <f t="shared" si="25"/>
        <v>0</v>
      </c>
      <c r="H37" s="193">
        <f t="shared" si="26"/>
        <v>0</v>
      </c>
      <c r="I37" s="193"/>
      <c r="J37" s="477"/>
      <c r="K37" s="477"/>
      <c r="L37" s="477"/>
      <c r="M37" s="343">
        <v>0</v>
      </c>
      <c r="N37" s="195">
        <f t="shared" si="27"/>
        <v>0</v>
      </c>
      <c r="O37" s="195" t="str">
        <f>IF(ISNA(VLOOKUP(J37,'Weight Calcs'!$B$69:J$122,2,FALSE)),"0",VLOOKUP(J37,'Weight Calcs'!$B$69:J$122,2,FALSE))</f>
        <v>0</v>
      </c>
      <c r="P37" s="195">
        <f t="shared" si="28"/>
        <v>0</v>
      </c>
      <c r="Q37" s="195">
        <f t="shared" si="29"/>
        <v>0</v>
      </c>
      <c r="R37" s="195"/>
      <c r="S37" s="472"/>
      <c r="T37" s="472"/>
      <c r="U37" s="472"/>
      <c r="V37" s="347">
        <v>0</v>
      </c>
      <c r="W37" s="197">
        <f t="shared" si="30"/>
        <v>0</v>
      </c>
      <c r="X37" s="197" t="str">
        <f>IF(ISNA(VLOOKUP(S37,'Weight Calcs'!$B$69:S$122,2,FALSE)),"0",VLOOKUP(S37,'Weight Calcs'!$B$69:S$122,2,FALSE))</f>
        <v>0</v>
      </c>
      <c r="Y37" s="197">
        <f t="shared" si="31"/>
        <v>0</v>
      </c>
      <c r="Z37" s="197">
        <f t="shared" si="32"/>
        <v>0</v>
      </c>
      <c r="AA37" s="197"/>
      <c r="AB37" s="447"/>
      <c r="AC37" s="447"/>
      <c r="AD37" s="447"/>
      <c r="AE37" s="349">
        <v>0</v>
      </c>
      <c r="AF37" s="199">
        <f t="shared" si="33"/>
        <v>0</v>
      </c>
      <c r="AG37" s="199" t="str">
        <f>IF(ISNA(VLOOKUP(AB37,'Weight Calcs'!$B$69:AB$122,2,FALSE)),"0",VLOOKUP(AB37,'Weight Calcs'!$B$69:AB$122,2,FALSE))</f>
        <v>0</v>
      </c>
      <c r="AH37" s="199">
        <f t="shared" si="34"/>
        <v>0</v>
      </c>
      <c r="AI37" s="199">
        <f t="shared" si="35"/>
        <v>0</v>
      </c>
      <c r="AJ37" s="199"/>
      <c r="AK37" s="435"/>
      <c r="AL37" s="435"/>
      <c r="AM37" s="435"/>
      <c r="AN37" s="353">
        <v>0</v>
      </c>
      <c r="AO37" s="201">
        <f t="shared" si="36"/>
        <v>0</v>
      </c>
      <c r="AP37" s="201" t="str">
        <f>IF(ISNA(VLOOKUP(AK37,'Weight Calcs'!$B$69:AK$122,2,FALSE)),"0",VLOOKUP(AK37,'Weight Calcs'!$B$69:AK$122,2,FALSE))</f>
        <v>0</v>
      </c>
      <c r="AQ37" s="201">
        <f t="shared" si="37"/>
        <v>0</v>
      </c>
      <c r="AR37" s="201">
        <f t="shared" si="38"/>
        <v>0</v>
      </c>
      <c r="AS37" s="201"/>
      <c r="AT37" s="427"/>
      <c r="AU37" s="427"/>
      <c r="AV37" s="427"/>
      <c r="AW37" s="356">
        <v>0</v>
      </c>
      <c r="AX37" s="203">
        <f t="shared" si="39"/>
        <v>0</v>
      </c>
      <c r="AY37" s="203" t="str">
        <f>IF(ISNA(VLOOKUP(AT37,'Weight Calcs'!$B$69:AT$122,2,FALSE)),"0",VLOOKUP(AT37,'Weight Calcs'!$B$69:AT$122,2,FALSE))</f>
        <v>0</v>
      </c>
      <c r="AZ37" s="203">
        <f t="shared" si="40"/>
        <v>0</v>
      </c>
      <c r="BA37" s="203">
        <f t="shared" si="41"/>
        <v>0</v>
      </c>
      <c r="BB37" s="203"/>
      <c r="BC37" s="423"/>
      <c r="BD37" s="423"/>
      <c r="BE37" s="423"/>
      <c r="BF37" s="360">
        <v>0</v>
      </c>
      <c r="BG37" s="205">
        <f t="shared" si="42"/>
        <v>0</v>
      </c>
      <c r="BH37" s="205" t="str">
        <f>IF(ISNA(VLOOKUP(BC37,'Weight Calcs'!$B$69:BC$122,2,FALSE)),"0",VLOOKUP(BC37,'Weight Calcs'!$B$69:BC$122,2,FALSE))</f>
        <v>0</v>
      </c>
      <c r="BI37" s="205">
        <f t="shared" si="43"/>
        <v>0</v>
      </c>
      <c r="BJ37" s="205">
        <f t="shared" si="44"/>
        <v>0</v>
      </c>
      <c r="BK37" s="205"/>
      <c r="BL37" s="406"/>
      <c r="BM37" s="406"/>
      <c r="BN37" s="406"/>
      <c r="BO37" s="362">
        <v>0</v>
      </c>
      <c r="BP37" s="207">
        <f t="shared" si="45"/>
        <v>0</v>
      </c>
      <c r="BQ37" s="207" t="str">
        <f>IF(ISNA(VLOOKUP(BL37,'Weight Calcs'!$B$69:BL$122,2,FALSE)),"0",VLOOKUP(BL37,'Weight Calcs'!$B$69:BL$122,2,FALSE))</f>
        <v>0</v>
      </c>
      <c r="BR37" s="207">
        <f t="shared" si="46"/>
        <v>0</v>
      </c>
      <c r="BS37" s="207">
        <f t="shared" si="47"/>
        <v>0</v>
      </c>
      <c r="BT37" s="206"/>
    </row>
    <row r="38" spans="1:72" x14ac:dyDescent="0.2">
      <c r="A38" s="461"/>
      <c r="B38" s="461"/>
      <c r="C38" s="461"/>
      <c r="D38" s="339">
        <v>0</v>
      </c>
      <c r="E38" s="174">
        <f t="shared" si="24"/>
        <v>0</v>
      </c>
      <c r="F38" s="174" t="str">
        <f>IF(ISNA(VLOOKUP(A38,'Weight Calcs'!A$69:$B$122,2,FALSE)),"0",VLOOKUP(A38,'Weight Calcs'!A$69:$B$122,2,FALSE))</f>
        <v>0</v>
      </c>
      <c r="G38" s="174">
        <f t="shared" si="25"/>
        <v>0</v>
      </c>
      <c r="H38" s="174">
        <f t="shared" si="26"/>
        <v>0</v>
      </c>
      <c r="I38" s="174"/>
      <c r="J38" s="476"/>
      <c r="K38" s="476"/>
      <c r="L38" s="476"/>
      <c r="M38" s="339">
        <v>0</v>
      </c>
      <c r="N38" s="174">
        <f t="shared" si="27"/>
        <v>0</v>
      </c>
      <c r="O38" s="174" t="str">
        <f>IF(ISNA(VLOOKUP(J38,'Weight Calcs'!$B$69:J$122,2,FALSE)),"0",VLOOKUP(J38,'Weight Calcs'!$B$69:J$122,2,FALSE))</f>
        <v>0</v>
      </c>
      <c r="P38" s="174">
        <f t="shared" si="28"/>
        <v>0</v>
      </c>
      <c r="Q38" s="174">
        <f t="shared" si="29"/>
        <v>0</v>
      </c>
      <c r="R38" s="174"/>
      <c r="S38" s="471"/>
      <c r="T38" s="471"/>
      <c r="U38" s="471"/>
      <c r="V38" s="346">
        <v>0</v>
      </c>
      <c r="W38" s="181">
        <f t="shared" si="30"/>
        <v>0</v>
      </c>
      <c r="X38" s="181" t="str">
        <f>IF(ISNA(VLOOKUP(S38,'Weight Calcs'!$B$69:S$122,2,FALSE)),"0",VLOOKUP(S38,'Weight Calcs'!$B$69:S$122,2,FALSE))</f>
        <v>0</v>
      </c>
      <c r="Y38" s="181">
        <f t="shared" si="31"/>
        <v>0</v>
      </c>
      <c r="Z38" s="181">
        <f t="shared" si="32"/>
        <v>0</v>
      </c>
      <c r="AA38" s="181"/>
      <c r="AB38" s="448"/>
      <c r="AC38" s="448"/>
      <c r="AD38" s="448"/>
      <c r="AE38" s="348">
        <v>0</v>
      </c>
      <c r="AF38" s="183">
        <f t="shared" si="33"/>
        <v>0</v>
      </c>
      <c r="AG38" s="183" t="str">
        <f>IF(ISNA(VLOOKUP(AB38,'Weight Calcs'!$B$69:AB$122,2,FALSE)),"0",VLOOKUP(AB38,'Weight Calcs'!$B$69:AB$122,2,FALSE))</f>
        <v>0</v>
      </c>
      <c r="AH38" s="183">
        <f t="shared" si="34"/>
        <v>0</v>
      </c>
      <c r="AI38" s="183">
        <f t="shared" si="35"/>
        <v>0</v>
      </c>
      <c r="AJ38" s="183"/>
      <c r="AK38" s="436"/>
      <c r="AL38" s="436"/>
      <c r="AM38" s="436"/>
      <c r="AN38" s="352">
        <v>0</v>
      </c>
      <c r="AO38" s="185">
        <f t="shared" si="36"/>
        <v>0</v>
      </c>
      <c r="AP38" s="185" t="str">
        <f>IF(ISNA(VLOOKUP(AK38,'Weight Calcs'!$B$69:AK$122,2,FALSE)),"0",VLOOKUP(AK38,'Weight Calcs'!$B$69:AK$122,2,FALSE))</f>
        <v>0</v>
      </c>
      <c r="AQ38" s="185">
        <f t="shared" si="37"/>
        <v>0</v>
      </c>
      <c r="AR38" s="185">
        <f t="shared" si="38"/>
        <v>0</v>
      </c>
      <c r="AS38" s="185"/>
      <c r="AT38" s="426"/>
      <c r="AU38" s="426"/>
      <c r="AV38" s="426"/>
      <c r="AW38" s="355">
        <v>0</v>
      </c>
      <c r="AX38" s="187">
        <f t="shared" si="39"/>
        <v>0</v>
      </c>
      <c r="AY38" s="187" t="str">
        <f>IF(ISNA(VLOOKUP(AT38,'Weight Calcs'!$B$69:AT$122,2,FALSE)),"0",VLOOKUP(AT38,'Weight Calcs'!$B$69:AT$122,2,FALSE))</f>
        <v>0</v>
      </c>
      <c r="AZ38" s="187">
        <f t="shared" si="40"/>
        <v>0</v>
      </c>
      <c r="BA38" s="187">
        <f t="shared" si="41"/>
        <v>0</v>
      </c>
      <c r="BB38" s="187"/>
      <c r="BC38" s="424"/>
      <c r="BD38" s="424"/>
      <c r="BE38" s="424"/>
      <c r="BF38" s="359">
        <v>0</v>
      </c>
      <c r="BG38" s="189">
        <f t="shared" si="42"/>
        <v>0</v>
      </c>
      <c r="BH38" s="189" t="str">
        <f>IF(ISNA(VLOOKUP(BC38,'Weight Calcs'!$B$69:BC$122,2,FALSE)),"0",VLOOKUP(BC38,'Weight Calcs'!$B$69:BC$122,2,FALSE))</f>
        <v>0</v>
      </c>
      <c r="BI38" s="189">
        <f t="shared" si="43"/>
        <v>0</v>
      </c>
      <c r="BJ38" s="189">
        <f t="shared" si="44"/>
        <v>0</v>
      </c>
      <c r="BK38" s="189"/>
      <c r="BL38" s="407"/>
      <c r="BM38" s="407"/>
      <c r="BN38" s="407"/>
      <c r="BO38" s="361">
        <v>0</v>
      </c>
      <c r="BP38" s="191">
        <f t="shared" si="45"/>
        <v>0</v>
      </c>
      <c r="BQ38" s="191" t="str">
        <f>IF(ISNA(VLOOKUP(BL38,'Weight Calcs'!$B$69:BL$122,2,FALSE)),"0",VLOOKUP(BL38,'Weight Calcs'!$B$69:BL$122,2,FALSE))</f>
        <v>0</v>
      </c>
      <c r="BR38" s="191">
        <f t="shared" si="46"/>
        <v>0</v>
      </c>
      <c r="BS38" s="191">
        <f t="shared" si="47"/>
        <v>0</v>
      </c>
      <c r="BT38" s="190"/>
    </row>
    <row r="39" spans="1:72" x14ac:dyDescent="0.2">
      <c r="A39" s="402"/>
      <c r="B39" s="402"/>
      <c r="C39" s="402"/>
      <c r="D39" s="340">
        <v>0</v>
      </c>
      <c r="E39" s="193">
        <f t="shared" si="24"/>
        <v>0</v>
      </c>
      <c r="F39" s="193" t="str">
        <f>IF(ISNA(VLOOKUP(A39,'Weight Calcs'!A$69:$B$122,2,FALSE)),"0",VLOOKUP(A39,'Weight Calcs'!A$69:$B$122,2,FALSE))</f>
        <v>0</v>
      </c>
      <c r="G39" s="193">
        <f t="shared" si="25"/>
        <v>0</v>
      </c>
      <c r="H39" s="193">
        <f t="shared" si="26"/>
        <v>0</v>
      </c>
      <c r="I39" s="193"/>
      <c r="J39" s="478"/>
      <c r="K39" s="478"/>
      <c r="L39" s="478"/>
      <c r="M39" s="343">
        <v>0</v>
      </c>
      <c r="N39" s="195">
        <f t="shared" si="27"/>
        <v>0</v>
      </c>
      <c r="O39" s="195" t="str">
        <f>IF(ISNA(VLOOKUP(J39,'Weight Calcs'!$B$69:J$122,2,FALSE)),"0",VLOOKUP(J39,'Weight Calcs'!$B$69:J$122,2,FALSE))</f>
        <v>0</v>
      </c>
      <c r="P39" s="195">
        <f t="shared" si="28"/>
        <v>0</v>
      </c>
      <c r="Q39" s="195">
        <f t="shared" si="29"/>
        <v>0</v>
      </c>
      <c r="R39" s="195"/>
      <c r="S39" s="472"/>
      <c r="T39" s="472"/>
      <c r="U39" s="472"/>
      <c r="V39" s="347">
        <v>0</v>
      </c>
      <c r="W39" s="197">
        <f t="shared" si="30"/>
        <v>0</v>
      </c>
      <c r="X39" s="197" t="str">
        <f>IF(ISNA(VLOOKUP(S39,'Weight Calcs'!$B$69:S$122,2,FALSE)),"0",VLOOKUP(S39,'Weight Calcs'!$B$69:S$122,2,FALSE))</f>
        <v>0</v>
      </c>
      <c r="Y39" s="197">
        <f t="shared" si="31"/>
        <v>0</v>
      </c>
      <c r="Z39" s="197">
        <f t="shared" si="32"/>
        <v>0</v>
      </c>
      <c r="AA39" s="197"/>
      <c r="AB39" s="447"/>
      <c r="AC39" s="447"/>
      <c r="AD39" s="447"/>
      <c r="AE39" s="349">
        <v>0</v>
      </c>
      <c r="AF39" s="199">
        <f t="shared" si="33"/>
        <v>0</v>
      </c>
      <c r="AG39" s="199" t="str">
        <f>IF(ISNA(VLOOKUP(AB39,'Weight Calcs'!$B$69:AB$122,2,FALSE)),"0",VLOOKUP(AB39,'Weight Calcs'!$B$69:AB$122,2,FALSE))</f>
        <v>0</v>
      </c>
      <c r="AH39" s="199">
        <f t="shared" si="34"/>
        <v>0</v>
      </c>
      <c r="AI39" s="199">
        <f t="shared" si="35"/>
        <v>0</v>
      </c>
      <c r="AJ39" s="199"/>
      <c r="AK39" s="435"/>
      <c r="AL39" s="435"/>
      <c r="AM39" s="435"/>
      <c r="AN39" s="353">
        <v>0</v>
      </c>
      <c r="AO39" s="201">
        <f t="shared" si="36"/>
        <v>0</v>
      </c>
      <c r="AP39" s="201" t="str">
        <f>IF(ISNA(VLOOKUP(AK39,'Weight Calcs'!$B$69:AK$122,2,FALSE)),"0",VLOOKUP(AK39,'Weight Calcs'!$B$69:AK$122,2,FALSE))</f>
        <v>0</v>
      </c>
      <c r="AQ39" s="201">
        <f t="shared" si="37"/>
        <v>0</v>
      </c>
      <c r="AR39" s="201">
        <f t="shared" si="38"/>
        <v>0</v>
      </c>
      <c r="AS39" s="201"/>
      <c r="AT39" s="433"/>
      <c r="AU39" s="433"/>
      <c r="AV39" s="433"/>
      <c r="AW39" s="356">
        <v>0</v>
      </c>
      <c r="AX39" s="203">
        <f t="shared" si="39"/>
        <v>0</v>
      </c>
      <c r="AY39" s="203" t="str">
        <f>IF(ISNA(VLOOKUP(AT39,'Weight Calcs'!$B$69:AT$122,2,FALSE)),"0",VLOOKUP(AT39,'Weight Calcs'!$B$69:AT$122,2,FALSE))</f>
        <v>0</v>
      </c>
      <c r="AZ39" s="203">
        <f t="shared" si="40"/>
        <v>0</v>
      </c>
      <c r="BA39" s="203">
        <f t="shared" si="41"/>
        <v>0</v>
      </c>
      <c r="BB39" s="203"/>
      <c r="BC39" s="423"/>
      <c r="BD39" s="423"/>
      <c r="BE39" s="423"/>
      <c r="BF39" s="360">
        <v>0</v>
      </c>
      <c r="BG39" s="205">
        <f t="shared" si="42"/>
        <v>0</v>
      </c>
      <c r="BH39" s="205" t="str">
        <f>IF(ISNA(VLOOKUP(BC39,'Weight Calcs'!$B$69:BC$122,2,FALSE)),"0",VLOOKUP(BC39,'Weight Calcs'!$B$69:BC$122,2,FALSE))</f>
        <v>0</v>
      </c>
      <c r="BI39" s="205">
        <f t="shared" si="43"/>
        <v>0</v>
      </c>
      <c r="BJ39" s="205">
        <f t="shared" si="44"/>
        <v>0</v>
      </c>
      <c r="BK39" s="205"/>
      <c r="BL39" s="412"/>
      <c r="BM39" s="412"/>
      <c r="BN39" s="412"/>
      <c r="BO39" s="362">
        <v>0</v>
      </c>
      <c r="BP39" s="207">
        <f t="shared" si="45"/>
        <v>0</v>
      </c>
      <c r="BQ39" s="207" t="str">
        <f>IF(ISNA(VLOOKUP(BL39,'Weight Calcs'!$B$69:BL$122,2,FALSE)),"0",VLOOKUP(BL39,'Weight Calcs'!$B$69:BL$122,2,FALSE))</f>
        <v>0</v>
      </c>
      <c r="BR39" s="207">
        <f t="shared" si="46"/>
        <v>0</v>
      </c>
      <c r="BS39" s="207">
        <f t="shared" si="47"/>
        <v>0</v>
      </c>
      <c r="BT39" s="206"/>
    </row>
    <row r="40" spans="1:72" s="132" customFormat="1" hidden="1" x14ac:dyDescent="0.2">
      <c r="A40" s="398"/>
      <c r="B40" s="398"/>
      <c r="C40" s="398"/>
      <c r="D40" s="174"/>
      <c r="E40" s="174"/>
      <c r="F40" s="174"/>
      <c r="G40" s="174">
        <f>SUM(G$30:G$39)</f>
        <v>44.13333333333334</v>
      </c>
      <c r="H40" s="174">
        <f>SUM(H$30:H$39)</f>
        <v>37.866666666666667</v>
      </c>
      <c r="I40" s="174"/>
      <c r="J40" s="174"/>
      <c r="K40" s="174"/>
      <c r="L40" s="174"/>
      <c r="M40" s="174"/>
      <c r="N40" s="174"/>
      <c r="O40" s="174"/>
      <c r="P40" s="174">
        <f>SUM(P$30:P$39)</f>
        <v>0</v>
      </c>
      <c r="Q40" s="174">
        <f>SUM(Q$30:Q$39)</f>
        <v>0</v>
      </c>
      <c r="R40" s="174"/>
      <c r="S40" s="181"/>
      <c r="T40" s="181"/>
      <c r="U40" s="181"/>
      <c r="V40" s="181"/>
      <c r="W40" s="181"/>
      <c r="X40" s="181"/>
      <c r="Y40" s="181">
        <f>SUM(Y$30:Y$39)</f>
        <v>0</v>
      </c>
      <c r="Z40" s="181">
        <f>SUM(Z$30:Z$39)</f>
        <v>0</v>
      </c>
      <c r="AA40" s="181"/>
      <c r="AB40" s="183"/>
      <c r="AC40" s="183"/>
      <c r="AD40" s="183"/>
      <c r="AE40" s="183"/>
      <c r="AF40" s="183"/>
      <c r="AG40" s="183"/>
      <c r="AH40" s="183">
        <f>SUM(AH$30:AH$39)</f>
        <v>0</v>
      </c>
      <c r="AI40" s="183">
        <f>SUM(AI$30:AI$39)</f>
        <v>0</v>
      </c>
      <c r="AJ40" s="183"/>
      <c r="AK40" s="185"/>
      <c r="AL40" s="185"/>
      <c r="AM40" s="185"/>
      <c r="AN40" s="185"/>
      <c r="AO40" s="185"/>
      <c r="AP40" s="185"/>
      <c r="AQ40" s="185">
        <f>SUM(AQ$30:AQ$39)</f>
        <v>0</v>
      </c>
      <c r="AR40" s="185">
        <f>SUM(AR$30:AR$39)</f>
        <v>0</v>
      </c>
      <c r="AS40" s="185"/>
      <c r="AT40" s="320"/>
      <c r="AU40" s="320"/>
      <c r="AV40" s="320"/>
      <c r="AW40" s="203"/>
      <c r="AX40" s="203"/>
      <c r="AY40" s="203"/>
      <c r="AZ40" s="203">
        <f>SUM(AZ$30:AZ$39)</f>
        <v>0</v>
      </c>
      <c r="BA40" s="203">
        <f>SUM(BA$30:BA$39)</f>
        <v>0</v>
      </c>
      <c r="BB40" s="203"/>
      <c r="BC40" s="205"/>
      <c r="BD40" s="205"/>
      <c r="BE40" s="205"/>
      <c r="BF40" s="205"/>
      <c r="BG40" s="205"/>
      <c r="BH40" s="205"/>
      <c r="BI40" s="205">
        <f>SUM(BI$30:BI$39)</f>
        <v>0</v>
      </c>
      <c r="BJ40" s="205">
        <f>SUM(BJ$30:BJ$39)</f>
        <v>0</v>
      </c>
      <c r="BK40" s="205"/>
      <c r="BL40" s="324"/>
      <c r="BM40" s="324"/>
      <c r="BN40" s="324"/>
      <c r="BO40" s="207"/>
      <c r="BP40" s="207"/>
      <c r="BQ40" s="207"/>
      <c r="BR40" s="207">
        <f>SUM(BR$30:BR$39)</f>
        <v>0</v>
      </c>
      <c r="BS40" s="207">
        <f>SUM(BS$30:BS$39)</f>
        <v>0</v>
      </c>
      <c r="BT40" s="206"/>
    </row>
    <row r="41" spans="1:72" ht="12.75" customHeight="1" x14ac:dyDescent="0.2">
      <c r="A41" s="463" t="s">
        <v>225</v>
      </c>
      <c r="B41" s="464"/>
      <c r="C41" s="464"/>
      <c r="D41" s="465"/>
      <c r="E41" s="341">
        <v>9</v>
      </c>
      <c r="F41" s="399" t="s">
        <v>217</v>
      </c>
      <c r="G41" s="400"/>
      <c r="H41" s="401"/>
      <c r="I41" s="282">
        <f>IF((E$5=0),(0),('Weight Calcs'!$F$46/'Weight Calcs'!$D$46)*E$41)</f>
        <v>51</v>
      </c>
      <c r="J41" s="479" t="s">
        <v>225</v>
      </c>
      <c r="K41" s="480"/>
      <c r="L41" s="480"/>
      <c r="M41" s="481"/>
      <c r="N41" s="344">
        <v>0</v>
      </c>
      <c r="O41" s="303" t="s">
        <v>217</v>
      </c>
      <c r="P41" s="303"/>
      <c r="Q41" s="303"/>
      <c r="R41" s="304">
        <f>IF((N$5=0),(0),('Weight Calcs'!$F$46/'Weight Calcs'!$D$46)*N$41)</f>
        <v>0</v>
      </c>
      <c r="S41" s="473" t="s">
        <v>225</v>
      </c>
      <c r="T41" s="474"/>
      <c r="U41" s="474"/>
      <c r="V41" s="475"/>
      <c r="W41" s="345">
        <v>0</v>
      </c>
      <c r="X41" s="313" t="s">
        <v>217</v>
      </c>
      <c r="Y41" s="313"/>
      <c r="Z41" s="313"/>
      <c r="AA41" s="313">
        <f>IF((W$5=0),(0),('Weight Calcs'!$F$46/'Weight Calcs'!$D$46)*W$41)</f>
        <v>0</v>
      </c>
      <c r="AB41" s="449" t="s">
        <v>225</v>
      </c>
      <c r="AC41" s="450"/>
      <c r="AD41" s="450"/>
      <c r="AE41" s="451"/>
      <c r="AF41" s="350">
        <v>0</v>
      </c>
      <c r="AG41" s="314" t="s">
        <v>217</v>
      </c>
      <c r="AH41" s="314"/>
      <c r="AI41" s="314"/>
      <c r="AJ41" s="314">
        <f>IF((AF$5=0),(0),('Weight Calcs'!$F$46/'Weight Calcs'!$D$46)*AF$41)</f>
        <v>0</v>
      </c>
      <c r="AK41" s="442" t="s">
        <v>225</v>
      </c>
      <c r="AL41" s="443"/>
      <c r="AM41" s="443"/>
      <c r="AN41" s="444"/>
      <c r="AO41" s="351">
        <v>0</v>
      </c>
      <c r="AP41" s="317" t="s">
        <v>217</v>
      </c>
      <c r="AQ41" s="317"/>
      <c r="AR41" s="317"/>
      <c r="AS41" s="318">
        <f>IF((AO$5=0),(0),('Weight Calcs'!$F$46/'Weight Calcs'!$D$46)*AO$41)</f>
        <v>0</v>
      </c>
      <c r="AT41" s="434" t="s">
        <v>225</v>
      </c>
      <c r="AU41" s="434"/>
      <c r="AV41" s="434"/>
      <c r="AW41" s="434"/>
      <c r="AX41" s="354">
        <v>0</v>
      </c>
      <c r="AY41" s="404" t="s">
        <v>217</v>
      </c>
      <c r="AZ41" s="404"/>
      <c r="BA41" s="404"/>
      <c r="BB41" s="319">
        <f>IF((AX$5=0),(0),('Weight Calcs'!$F$46/'Weight Calcs'!$D$46)*AX$41)</f>
        <v>0</v>
      </c>
      <c r="BC41" s="425" t="s">
        <v>225</v>
      </c>
      <c r="BD41" s="425"/>
      <c r="BE41" s="425"/>
      <c r="BF41" s="425"/>
      <c r="BG41" s="357">
        <v>0</v>
      </c>
      <c r="BH41" s="405" t="s">
        <v>217</v>
      </c>
      <c r="BI41" s="405"/>
      <c r="BJ41" s="405"/>
      <c r="BK41" s="321">
        <f>IF((BG$5=0),(0),('Weight Calcs'!$F$46/'Weight Calcs'!$D$46)*BG$41)</f>
        <v>0</v>
      </c>
      <c r="BL41" s="410" t="s">
        <v>225</v>
      </c>
      <c r="BM41" s="410"/>
      <c r="BN41" s="410"/>
      <c r="BO41" s="410"/>
      <c r="BP41" s="358">
        <v>0</v>
      </c>
      <c r="BQ41" s="403" t="s">
        <v>217</v>
      </c>
      <c r="BR41" s="403"/>
      <c r="BS41" s="403"/>
      <c r="BT41" s="323">
        <f>IF((BP$5=0),(0),('Weight Calcs'!$F$46/'Weight Calcs'!$D$46)*BP$41)</f>
        <v>0</v>
      </c>
    </row>
    <row r="42" spans="1:72" s="337" customFormat="1" ht="25.5" x14ac:dyDescent="0.2">
      <c r="A42" s="466" t="s">
        <v>211</v>
      </c>
      <c r="B42" s="466"/>
      <c r="C42" s="466"/>
      <c r="D42" s="335" t="s">
        <v>128</v>
      </c>
      <c r="E42" s="335" t="s">
        <v>129</v>
      </c>
      <c r="F42" s="336" t="s">
        <v>212</v>
      </c>
      <c r="G42" s="335" t="s">
        <v>127</v>
      </c>
      <c r="H42" s="335" t="s">
        <v>207</v>
      </c>
      <c r="I42" s="335"/>
      <c r="J42" s="466" t="s">
        <v>211</v>
      </c>
      <c r="K42" s="466"/>
      <c r="L42" s="466"/>
      <c r="M42" s="335" t="s">
        <v>128</v>
      </c>
      <c r="N42" s="335" t="s">
        <v>129</v>
      </c>
      <c r="O42" s="336" t="s">
        <v>212</v>
      </c>
      <c r="P42" s="335" t="s">
        <v>127</v>
      </c>
      <c r="Q42" s="335" t="s">
        <v>207</v>
      </c>
      <c r="R42" s="335"/>
      <c r="S42" s="411" t="s">
        <v>211</v>
      </c>
      <c r="T42" s="411"/>
      <c r="U42" s="411"/>
      <c r="V42" s="335" t="s">
        <v>128</v>
      </c>
      <c r="W42" s="335" t="s">
        <v>129</v>
      </c>
      <c r="X42" s="336" t="s">
        <v>212</v>
      </c>
      <c r="Y42" s="335" t="s">
        <v>127</v>
      </c>
      <c r="Z42" s="335" t="s">
        <v>207</v>
      </c>
      <c r="AA42" s="335"/>
      <c r="AB42" s="411" t="s">
        <v>211</v>
      </c>
      <c r="AC42" s="411"/>
      <c r="AD42" s="411"/>
      <c r="AE42" s="335" t="s">
        <v>128</v>
      </c>
      <c r="AF42" s="335" t="s">
        <v>129</v>
      </c>
      <c r="AG42" s="336" t="s">
        <v>212</v>
      </c>
      <c r="AH42" s="335" t="s">
        <v>127</v>
      </c>
      <c r="AI42" s="335" t="s">
        <v>207</v>
      </c>
      <c r="AJ42" s="335"/>
      <c r="AK42" s="411" t="s">
        <v>211</v>
      </c>
      <c r="AL42" s="411"/>
      <c r="AM42" s="411"/>
      <c r="AN42" s="335" t="s">
        <v>128</v>
      </c>
      <c r="AO42" s="335" t="s">
        <v>129</v>
      </c>
      <c r="AP42" s="336" t="s">
        <v>212</v>
      </c>
      <c r="AQ42" s="335" t="s">
        <v>127</v>
      </c>
      <c r="AR42" s="335" t="s">
        <v>207</v>
      </c>
      <c r="AS42" s="335"/>
      <c r="AT42" s="411" t="s">
        <v>211</v>
      </c>
      <c r="AU42" s="411"/>
      <c r="AV42" s="411"/>
      <c r="AW42" s="335" t="s">
        <v>128</v>
      </c>
      <c r="AX42" s="335" t="s">
        <v>129</v>
      </c>
      <c r="AY42" s="336" t="s">
        <v>212</v>
      </c>
      <c r="AZ42" s="335" t="s">
        <v>127</v>
      </c>
      <c r="BA42" s="335" t="s">
        <v>207</v>
      </c>
      <c r="BB42" s="335"/>
      <c r="BC42" s="411" t="s">
        <v>211</v>
      </c>
      <c r="BD42" s="411"/>
      <c r="BE42" s="411"/>
      <c r="BF42" s="335" t="s">
        <v>128</v>
      </c>
      <c r="BG42" s="335" t="s">
        <v>129</v>
      </c>
      <c r="BH42" s="336" t="s">
        <v>212</v>
      </c>
      <c r="BI42" s="335" t="s">
        <v>127</v>
      </c>
      <c r="BJ42" s="335" t="s">
        <v>207</v>
      </c>
      <c r="BK42" s="335"/>
      <c r="BL42" s="411" t="s">
        <v>211</v>
      </c>
      <c r="BM42" s="411"/>
      <c r="BN42" s="411"/>
      <c r="BO42" s="335" t="s">
        <v>128</v>
      </c>
      <c r="BP42" s="335" t="s">
        <v>129</v>
      </c>
      <c r="BQ42" s="336" t="s">
        <v>212</v>
      </c>
      <c r="BR42" s="335" t="s">
        <v>127</v>
      </c>
      <c r="BS42" s="335" t="s">
        <v>207</v>
      </c>
      <c r="BT42" s="335"/>
    </row>
    <row r="43" spans="1:72" x14ac:dyDescent="0.2">
      <c r="A43" s="461" t="s">
        <v>132</v>
      </c>
      <c r="B43" s="461"/>
      <c r="C43" s="461"/>
      <c r="D43" s="339">
        <v>0.7</v>
      </c>
      <c r="E43" s="174">
        <f>IF((D43=0),(0),(E$41-D43))</f>
        <v>8.3000000000000007</v>
      </c>
      <c r="F43" s="174">
        <f>IF(ISNA(VLOOKUP(A43,'Weight Calcs'!A$69:$B$122,2,FALSE)),"0",VLOOKUP(A43,'Weight Calcs'!A$69:$B$122,2,FALSE))</f>
        <v>7</v>
      </c>
      <c r="G43" s="174">
        <f>IF((E$41=0),(0),(E43*F43/E$41))</f>
        <v>6.4555555555555566</v>
      </c>
      <c r="H43" s="174">
        <f>IF((E$41=0),(0),(D43*F43/E$41))</f>
        <v>0.5444444444444444</v>
      </c>
      <c r="I43" s="174"/>
      <c r="J43" s="476"/>
      <c r="K43" s="476"/>
      <c r="L43" s="476"/>
      <c r="M43" s="339">
        <v>0</v>
      </c>
      <c r="N43" s="174">
        <f>IF((M43=0),(0),(N$41-M43))</f>
        <v>0</v>
      </c>
      <c r="O43" s="174" t="str">
        <f>IF(ISNA(VLOOKUP(J43,'Weight Calcs'!$B$69:J$122,2,FALSE)),"0",VLOOKUP(J43,'Weight Calcs'!$B$69:J$122,2,FALSE))</f>
        <v>0</v>
      </c>
      <c r="P43" s="174">
        <f>IF((N$41=0),(0),(N43*O43/N$41))</f>
        <v>0</v>
      </c>
      <c r="Q43" s="174">
        <f>IF((N$41=0),(0),(M43*O43/N$41))</f>
        <v>0</v>
      </c>
      <c r="R43" s="174"/>
      <c r="S43" s="471"/>
      <c r="T43" s="471"/>
      <c r="U43" s="471"/>
      <c r="V43" s="346">
        <v>0</v>
      </c>
      <c r="W43" s="181">
        <f>IF((V43=0),(0),(W$41-V43))</f>
        <v>0</v>
      </c>
      <c r="X43" s="181" t="str">
        <f>IF(ISNA(VLOOKUP(S43,'Weight Calcs'!$B$69:S$122,2,FALSE)),"0",VLOOKUP(S43,'Weight Calcs'!$B$69:S$122,2,FALSE))</f>
        <v>0</v>
      </c>
      <c r="Y43" s="181">
        <f>IF((W$41=0),(0),(W43*X43/W$41))</f>
        <v>0</v>
      </c>
      <c r="Z43" s="181">
        <f>IF((W$41=0),(0),(V43*X43/W$41))</f>
        <v>0</v>
      </c>
      <c r="AA43" s="181"/>
      <c r="AB43" s="448"/>
      <c r="AC43" s="448"/>
      <c r="AD43" s="448"/>
      <c r="AE43" s="348">
        <v>0</v>
      </c>
      <c r="AF43" s="183">
        <f>IF((AE43=0),(0),(AF$41-AE43))</f>
        <v>0</v>
      </c>
      <c r="AG43" s="183" t="str">
        <f>IF(ISNA(VLOOKUP(AB43,'Weight Calcs'!$B$69:AB$122,2,FALSE)),"0",VLOOKUP(AB43,'Weight Calcs'!$B$69:AB$122,2,FALSE))</f>
        <v>0</v>
      </c>
      <c r="AH43" s="183">
        <f>IF((AF$41=0),(0),(AF43*AG43/AF$41))</f>
        <v>0</v>
      </c>
      <c r="AI43" s="183">
        <f>IF((AF$41=0),(0),(AE43*AG43/AF$41))</f>
        <v>0</v>
      </c>
      <c r="AJ43" s="183"/>
      <c r="AK43" s="436"/>
      <c r="AL43" s="436"/>
      <c r="AM43" s="436"/>
      <c r="AN43" s="352">
        <v>0</v>
      </c>
      <c r="AO43" s="185">
        <f>IF((AN43=0),(0),(AO$41-AN43))</f>
        <v>0</v>
      </c>
      <c r="AP43" s="185" t="str">
        <f>IF(ISNA(VLOOKUP(AK43,'Weight Calcs'!$B$69:AK$122,2,FALSE)),"0",VLOOKUP(AK43,'Weight Calcs'!$B$69:AK$122,2,FALSE))</f>
        <v>0</v>
      </c>
      <c r="AQ43" s="185">
        <f>IF((AO$41=0),(0),(AO43*AP43/AO$41))</f>
        <v>0</v>
      </c>
      <c r="AR43" s="185">
        <f>IF((AO$41=0),(0),(AN43*AP43/AO$41))</f>
        <v>0</v>
      </c>
      <c r="AS43" s="185"/>
      <c r="AT43" s="426"/>
      <c r="AU43" s="426"/>
      <c r="AV43" s="426"/>
      <c r="AW43" s="355">
        <v>0</v>
      </c>
      <c r="AX43" s="187">
        <f>IF((AW43=0),(0),(AX$41-AW43))</f>
        <v>0</v>
      </c>
      <c r="AY43" s="187" t="str">
        <f>IF(ISNA(VLOOKUP(AT43,'Weight Calcs'!$B$69:AT$122,2,FALSE)),"0",VLOOKUP(AT43,'Weight Calcs'!$B$69:AT$122,2,FALSE))</f>
        <v>0</v>
      </c>
      <c r="AZ43" s="187">
        <f>IF((AX$41=0),(0),(AX43*AY43/AX$41))</f>
        <v>0</v>
      </c>
      <c r="BA43" s="187">
        <f>IF((AX$41=0),(0),(AW43*AY43/AX$41))</f>
        <v>0</v>
      </c>
      <c r="BB43" s="187"/>
      <c r="BC43" s="424"/>
      <c r="BD43" s="424"/>
      <c r="BE43" s="424"/>
      <c r="BF43" s="359">
        <v>0</v>
      </c>
      <c r="BG43" s="189">
        <f>IF((BF43=0),(0),(BG$41-BF43))</f>
        <v>0</v>
      </c>
      <c r="BH43" s="189" t="str">
        <f>IF(ISNA(VLOOKUP(BC43,'Weight Calcs'!$B$69:BC$122,2,FALSE)),"0",VLOOKUP(BC43,'Weight Calcs'!$B$69:BC$122,2,FALSE))</f>
        <v>0</v>
      </c>
      <c r="BI43" s="189">
        <f>IF((BG$41=0),(0),(BG43*BH43/BG$41))</f>
        <v>0</v>
      </c>
      <c r="BJ43" s="189">
        <f>IF((BG$41=0),(0),(BF43*BH43/BG$41))</f>
        <v>0</v>
      </c>
      <c r="BK43" s="189"/>
      <c r="BL43" s="407"/>
      <c r="BM43" s="407"/>
      <c r="BN43" s="407"/>
      <c r="BO43" s="361">
        <v>0</v>
      </c>
      <c r="BP43" s="191">
        <f>IF((BO43=0),(0),(BP$41-BO43))</f>
        <v>0</v>
      </c>
      <c r="BQ43" s="191" t="str">
        <f>IF(ISNA(VLOOKUP(BL43,'Weight Calcs'!$B$69:BL$122,2,FALSE)),"0",VLOOKUP(BL43,'Weight Calcs'!$B$69:BL$122,2,FALSE))</f>
        <v>0</v>
      </c>
      <c r="BR43" s="191">
        <f>IF((BP$41=0),(0),(BP43*BQ43/BP$41))</f>
        <v>0</v>
      </c>
      <c r="BS43" s="191">
        <f>IF((BP$41=0),(0),(BO43*BQ43/BP$41))</f>
        <v>0</v>
      </c>
      <c r="BT43" s="190"/>
    </row>
    <row r="44" spans="1:72" x14ac:dyDescent="0.2">
      <c r="A44" s="462" t="s">
        <v>96</v>
      </c>
      <c r="B44" s="462"/>
      <c r="C44" s="462"/>
      <c r="D44" s="340">
        <v>1.8</v>
      </c>
      <c r="E44" s="193">
        <f t="shared" ref="E44:E52" si="48">IF((D44=0),(0),(E$41-D44))</f>
        <v>7.2</v>
      </c>
      <c r="F44" s="193">
        <f>IF(ISNA(VLOOKUP(A44,'Weight Calcs'!A$69:$B$122,2,FALSE)),"0",VLOOKUP(A44,'Weight Calcs'!A$69:$B$122,2,FALSE))</f>
        <v>27</v>
      </c>
      <c r="G44" s="193">
        <f t="shared" ref="G44:G52" si="49">IF((E$41=0),(0),(E44*F44/E$41))</f>
        <v>21.6</v>
      </c>
      <c r="H44" s="193">
        <f t="shared" ref="H44:H52" si="50">IF((E$41=0),(0),(D44*F44/E$41))</f>
        <v>5.4</v>
      </c>
      <c r="I44" s="193"/>
      <c r="J44" s="477"/>
      <c r="K44" s="477"/>
      <c r="L44" s="477"/>
      <c r="M44" s="343">
        <v>0</v>
      </c>
      <c r="N44" s="195">
        <f t="shared" ref="N44:N52" si="51">IF((M44=0),(0),(N$41-M44))</f>
        <v>0</v>
      </c>
      <c r="O44" s="195" t="str">
        <f>IF(ISNA(VLOOKUP(J44,'Weight Calcs'!$B$69:J$122,2,FALSE)),"0",VLOOKUP(J44,'Weight Calcs'!$B$69:J$122,2,FALSE))</f>
        <v>0</v>
      </c>
      <c r="P44" s="195">
        <f t="shared" ref="P44:P52" si="52">IF((N$41=0),(0),(N44*O44/N$41))</f>
        <v>0</v>
      </c>
      <c r="Q44" s="195">
        <f t="shared" ref="Q44:Q52" si="53">IF((N$41=0),(0),(M44*O44/N$41))</f>
        <v>0</v>
      </c>
      <c r="R44" s="195"/>
      <c r="S44" s="472"/>
      <c r="T44" s="472"/>
      <c r="U44" s="472"/>
      <c r="V44" s="347">
        <v>0</v>
      </c>
      <c r="W44" s="197">
        <f t="shared" ref="W44:W52" si="54">IF((V44=0),(0),(W$41-V44))</f>
        <v>0</v>
      </c>
      <c r="X44" s="197" t="str">
        <f>IF(ISNA(VLOOKUP(S44,'Weight Calcs'!$B$69:S$122,2,FALSE)),"0",VLOOKUP(S44,'Weight Calcs'!$B$69:S$122,2,FALSE))</f>
        <v>0</v>
      </c>
      <c r="Y44" s="197">
        <f t="shared" ref="Y44:Y52" si="55">IF((W$41=0),(0),(W44*X44/W$41))</f>
        <v>0</v>
      </c>
      <c r="Z44" s="197">
        <f t="shared" ref="Z44:Z52" si="56">IF((W$41=0),(0),(V44*X44/W$41))</f>
        <v>0</v>
      </c>
      <c r="AA44" s="197"/>
      <c r="AB44" s="447"/>
      <c r="AC44" s="447"/>
      <c r="AD44" s="447"/>
      <c r="AE44" s="349">
        <v>0</v>
      </c>
      <c r="AF44" s="199">
        <f t="shared" ref="AF44:AF52" si="57">IF((AE44=0),(0),(AF$41-AE44))</f>
        <v>0</v>
      </c>
      <c r="AG44" s="199" t="str">
        <f>IF(ISNA(VLOOKUP(AB44,'Weight Calcs'!$B$69:AB$122,2,FALSE)),"0",VLOOKUP(AB44,'Weight Calcs'!$B$69:AB$122,2,FALSE))</f>
        <v>0</v>
      </c>
      <c r="AH44" s="199">
        <f t="shared" ref="AH44:AH52" si="58">IF((AF$41=0),(0),(AF44*AG44/AF$41))</f>
        <v>0</v>
      </c>
      <c r="AI44" s="199">
        <f t="shared" ref="AI44:AI52" si="59">IF((AF$41=0),(0),(AE44*AG44/AF$41))</f>
        <v>0</v>
      </c>
      <c r="AJ44" s="199"/>
      <c r="AK44" s="435"/>
      <c r="AL44" s="435"/>
      <c r="AM44" s="435"/>
      <c r="AN44" s="353">
        <v>0</v>
      </c>
      <c r="AO44" s="201">
        <f t="shared" ref="AO44:AO52" si="60">IF((AN44=0),(0),(AO$41-AN44))</f>
        <v>0</v>
      </c>
      <c r="AP44" s="201" t="str">
        <f>IF(ISNA(VLOOKUP(AK44,'Weight Calcs'!$B$69:AK$122,2,FALSE)),"0",VLOOKUP(AK44,'Weight Calcs'!$B$69:AK$122,2,FALSE))</f>
        <v>0</v>
      </c>
      <c r="AQ44" s="201">
        <f t="shared" ref="AQ44:AQ52" si="61">IF((AO$41=0),(0),(AO44*AP44/AO$41))</f>
        <v>0</v>
      </c>
      <c r="AR44" s="201">
        <f t="shared" ref="AR44:AR52" si="62">IF((AO$41=0),(0),(AN44*AP44/AO$41))</f>
        <v>0</v>
      </c>
      <c r="AS44" s="201"/>
      <c r="AT44" s="427"/>
      <c r="AU44" s="427"/>
      <c r="AV44" s="427"/>
      <c r="AW44" s="356">
        <v>0</v>
      </c>
      <c r="AX44" s="203">
        <f t="shared" ref="AX44:AX52" si="63">IF((AW44=0),(0),(AX$41-AW44))</f>
        <v>0</v>
      </c>
      <c r="AY44" s="203" t="str">
        <f>IF(ISNA(VLOOKUP(AT44,'Weight Calcs'!$B$69:AT$122,2,FALSE)),"0",VLOOKUP(AT44,'Weight Calcs'!$B$69:AT$122,2,FALSE))</f>
        <v>0</v>
      </c>
      <c r="AZ44" s="203">
        <f t="shared" ref="AZ44:AZ52" si="64">IF((AX$41=0),(0),(AX44*AY44/AX$41))</f>
        <v>0</v>
      </c>
      <c r="BA44" s="203">
        <f t="shared" ref="BA44:BA52" si="65">IF((AX$41=0),(0),(AW44*AY44/AX$41))</f>
        <v>0</v>
      </c>
      <c r="BB44" s="203"/>
      <c r="BC44" s="423"/>
      <c r="BD44" s="423"/>
      <c r="BE44" s="423"/>
      <c r="BF44" s="360">
        <v>0</v>
      </c>
      <c r="BG44" s="205">
        <f t="shared" ref="BG44:BG52" si="66">IF((BF44=0),(0),(BG$41-BF44))</f>
        <v>0</v>
      </c>
      <c r="BH44" s="205" t="str">
        <f>IF(ISNA(VLOOKUP(BC44,'Weight Calcs'!$B$69:BC$122,2,FALSE)),"0",VLOOKUP(BC44,'Weight Calcs'!$B$69:BC$122,2,FALSE))</f>
        <v>0</v>
      </c>
      <c r="BI44" s="205">
        <f t="shared" ref="BI44:BI52" si="67">IF((BG$41=0),(0),(BG44*BH44/BG$41))</f>
        <v>0</v>
      </c>
      <c r="BJ44" s="205">
        <f t="shared" ref="BJ44:BJ52" si="68">IF((BG$41=0),(0),(BF44*BH44/BG$41))</f>
        <v>0</v>
      </c>
      <c r="BK44" s="205"/>
      <c r="BL44" s="406"/>
      <c r="BM44" s="406"/>
      <c r="BN44" s="406"/>
      <c r="BO44" s="362">
        <v>0</v>
      </c>
      <c r="BP44" s="207">
        <f t="shared" ref="BP44:BP52" si="69">IF((BO44=0),(0),(BP$41-BO44))</f>
        <v>0</v>
      </c>
      <c r="BQ44" s="207" t="str">
        <f>IF(ISNA(VLOOKUP(BL44,'Weight Calcs'!$B$69:BL$122,2,FALSE)),"0",VLOOKUP(BL44,'Weight Calcs'!$B$69:BL$122,2,FALSE))</f>
        <v>0</v>
      </c>
      <c r="BR44" s="207">
        <f t="shared" ref="BR44:BR52" si="70">IF((BP$41=0),(0),(BP44*BQ44/BP$41))</f>
        <v>0</v>
      </c>
      <c r="BS44" s="207">
        <f t="shared" ref="BS44:BS52" si="71">IF((BP$41=0),(0),(BO44*BQ44/BP$41))</f>
        <v>0</v>
      </c>
      <c r="BT44" s="206"/>
    </row>
    <row r="45" spans="1:72" x14ac:dyDescent="0.2">
      <c r="A45" s="461" t="s">
        <v>96</v>
      </c>
      <c r="B45" s="461"/>
      <c r="C45" s="461"/>
      <c r="D45" s="339">
        <v>4.5999999999999996</v>
      </c>
      <c r="E45" s="174">
        <f t="shared" si="48"/>
        <v>4.4000000000000004</v>
      </c>
      <c r="F45" s="174">
        <f>IF(ISNA(VLOOKUP(A45,'Weight Calcs'!A$69:$B$122,2,FALSE)),"0",VLOOKUP(A45,'Weight Calcs'!A$69:$B$122,2,FALSE))</f>
        <v>27</v>
      </c>
      <c r="G45" s="174">
        <f t="shared" si="49"/>
        <v>13.200000000000001</v>
      </c>
      <c r="H45" s="174">
        <f t="shared" si="50"/>
        <v>13.799999999999999</v>
      </c>
      <c r="I45" s="174"/>
      <c r="J45" s="476"/>
      <c r="K45" s="476"/>
      <c r="L45" s="476"/>
      <c r="M45" s="339">
        <v>0</v>
      </c>
      <c r="N45" s="174">
        <f t="shared" si="51"/>
        <v>0</v>
      </c>
      <c r="O45" s="174" t="str">
        <f>IF(ISNA(VLOOKUP(J45,'Weight Calcs'!$B$69:J$122,2,FALSE)),"0",VLOOKUP(J45,'Weight Calcs'!$B$69:J$122,2,FALSE))</f>
        <v>0</v>
      </c>
      <c r="P45" s="174">
        <f t="shared" si="52"/>
        <v>0</v>
      </c>
      <c r="Q45" s="174">
        <f t="shared" si="53"/>
        <v>0</v>
      </c>
      <c r="R45" s="174"/>
      <c r="S45" s="471"/>
      <c r="T45" s="471"/>
      <c r="U45" s="471"/>
      <c r="V45" s="346">
        <v>0</v>
      </c>
      <c r="W45" s="181">
        <f t="shared" si="54"/>
        <v>0</v>
      </c>
      <c r="X45" s="181" t="str">
        <f>IF(ISNA(VLOOKUP(S45,'Weight Calcs'!$B$69:S$122,2,FALSE)),"0",VLOOKUP(S45,'Weight Calcs'!$B$69:S$122,2,FALSE))</f>
        <v>0</v>
      </c>
      <c r="Y45" s="181">
        <f t="shared" si="55"/>
        <v>0</v>
      </c>
      <c r="Z45" s="181">
        <f t="shared" si="56"/>
        <v>0</v>
      </c>
      <c r="AA45" s="181"/>
      <c r="AB45" s="448"/>
      <c r="AC45" s="448"/>
      <c r="AD45" s="448"/>
      <c r="AE45" s="348">
        <v>0</v>
      </c>
      <c r="AF45" s="183">
        <f t="shared" si="57"/>
        <v>0</v>
      </c>
      <c r="AG45" s="183" t="str">
        <f>IF(ISNA(VLOOKUP(AB45,'Weight Calcs'!$B$69:AB$122,2,FALSE)),"0",VLOOKUP(AB45,'Weight Calcs'!$B$69:AB$122,2,FALSE))</f>
        <v>0</v>
      </c>
      <c r="AH45" s="183">
        <f t="shared" si="58"/>
        <v>0</v>
      </c>
      <c r="AI45" s="183">
        <f t="shared" si="59"/>
        <v>0</v>
      </c>
      <c r="AJ45" s="183"/>
      <c r="AK45" s="436"/>
      <c r="AL45" s="436"/>
      <c r="AM45" s="436"/>
      <c r="AN45" s="352">
        <v>0</v>
      </c>
      <c r="AO45" s="185">
        <f t="shared" si="60"/>
        <v>0</v>
      </c>
      <c r="AP45" s="185" t="str">
        <f>IF(ISNA(VLOOKUP(AK45,'Weight Calcs'!$B$69:AK$122,2,FALSE)),"0",VLOOKUP(AK45,'Weight Calcs'!$B$69:AK$122,2,FALSE))</f>
        <v>0</v>
      </c>
      <c r="AQ45" s="185">
        <f t="shared" si="61"/>
        <v>0</v>
      </c>
      <c r="AR45" s="185">
        <f t="shared" si="62"/>
        <v>0</v>
      </c>
      <c r="AS45" s="185"/>
      <c r="AT45" s="426"/>
      <c r="AU45" s="426"/>
      <c r="AV45" s="426"/>
      <c r="AW45" s="355">
        <v>0</v>
      </c>
      <c r="AX45" s="187">
        <f t="shared" si="63"/>
        <v>0</v>
      </c>
      <c r="AY45" s="187" t="str">
        <f>IF(ISNA(VLOOKUP(AT45,'Weight Calcs'!$B$69:AT$122,2,FALSE)),"0",VLOOKUP(AT45,'Weight Calcs'!$B$69:AT$122,2,FALSE))</f>
        <v>0</v>
      </c>
      <c r="AZ45" s="187">
        <f t="shared" si="64"/>
        <v>0</v>
      </c>
      <c r="BA45" s="187">
        <f t="shared" si="65"/>
        <v>0</v>
      </c>
      <c r="BB45" s="187"/>
      <c r="BC45" s="424"/>
      <c r="BD45" s="424"/>
      <c r="BE45" s="424"/>
      <c r="BF45" s="359">
        <v>0</v>
      </c>
      <c r="BG45" s="189">
        <f t="shared" si="66"/>
        <v>0</v>
      </c>
      <c r="BH45" s="189" t="str">
        <f>IF(ISNA(VLOOKUP(BC45,'Weight Calcs'!$B$69:BC$122,2,FALSE)),"0",VLOOKUP(BC45,'Weight Calcs'!$B$69:BC$122,2,FALSE))</f>
        <v>0</v>
      </c>
      <c r="BI45" s="189">
        <f t="shared" si="67"/>
        <v>0</v>
      </c>
      <c r="BJ45" s="189">
        <f t="shared" si="68"/>
        <v>0</v>
      </c>
      <c r="BK45" s="189"/>
      <c r="BL45" s="407"/>
      <c r="BM45" s="407"/>
      <c r="BN45" s="407"/>
      <c r="BO45" s="361">
        <v>0</v>
      </c>
      <c r="BP45" s="191">
        <f t="shared" si="69"/>
        <v>0</v>
      </c>
      <c r="BQ45" s="191" t="str">
        <f>IF(ISNA(VLOOKUP(BL45,'Weight Calcs'!$B$69:BL$122,2,FALSE)),"0",VLOOKUP(BL45,'Weight Calcs'!$B$69:BL$122,2,FALSE))</f>
        <v>0</v>
      </c>
      <c r="BR45" s="191">
        <f t="shared" si="70"/>
        <v>0</v>
      </c>
      <c r="BS45" s="191">
        <f t="shared" si="71"/>
        <v>0</v>
      </c>
      <c r="BT45" s="190"/>
    </row>
    <row r="46" spans="1:72" x14ac:dyDescent="0.2">
      <c r="A46" s="462" t="s">
        <v>96</v>
      </c>
      <c r="B46" s="462"/>
      <c r="C46" s="462"/>
      <c r="D46" s="340">
        <v>7.2</v>
      </c>
      <c r="E46" s="193">
        <f t="shared" si="48"/>
        <v>1.7999999999999998</v>
      </c>
      <c r="F46" s="193">
        <f>IF(ISNA(VLOOKUP(A46,'Weight Calcs'!A$69:$B$122,2,FALSE)),"0",VLOOKUP(A46,'Weight Calcs'!A$69:$B$122,2,FALSE))</f>
        <v>27</v>
      </c>
      <c r="G46" s="193">
        <f t="shared" si="49"/>
        <v>5.3999999999999995</v>
      </c>
      <c r="H46" s="193">
        <f t="shared" si="50"/>
        <v>21.6</v>
      </c>
      <c r="I46" s="193"/>
      <c r="J46" s="477"/>
      <c r="K46" s="477"/>
      <c r="L46" s="477"/>
      <c r="M46" s="343">
        <v>0</v>
      </c>
      <c r="N46" s="195">
        <f t="shared" si="51"/>
        <v>0</v>
      </c>
      <c r="O46" s="195" t="str">
        <f>IF(ISNA(VLOOKUP(J46,'Weight Calcs'!$B$69:J$122,2,FALSE)),"0",VLOOKUP(J46,'Weight Calcs'!$B$69:J$122,2,FALSE))</f>
        <v>0</v>
      </c>
      <c r="P46" s="195">
        <f t="shared" si="52"/>
        <v>0</v>
      </c>
      <c r="Q46" s="195">
        <f t="shared" si="53"/>
        <v>0</v>
      </c>
      <c r="R46" s="195"/>
      <c r="S46" s="472"/>
      <c r="T46" s="472"/>
      <c r="U46" s="472"/>
      <c r="V46" s="347">
        <v>0</v>
      </c>
      <c r="W46" s="197">
        <f t="shared" si="54"/>
        <v>0</v>
      </c>
      <c r="X46" s="197" t="str">
        <f>IF(ISNA(VLOOKUP(S46,'Weight Calcs'!$B$69:S$122,2,FALSE)),"0",VLOOKUP(S46,'Weight Calcs'!$B$69:S$122,2,FALSE))</f>
        <v>0</v>
      </c>
      <c r="Y46" s="197">
        <f t="shared" si="55"/>
        <v>0</v>
      </c>
      <c r="Z46" s="197">
        <f t="shared" si="56"/>
        <v>0</v>
      </c>
      <c r="AA46" s="197"/>
      <c r="AB46" s="447"/>
      <c r="AC46" s="447"/>
      <c r="AD46" s="447"/>
      <c r="AE46" s="349">
        <v>0</v>
      </c>
      <c r="AF46" s="199">
        <f t="shared" si="57"/>
        <v>0</v>
      </c>
      <c r="AG46" s="199" t="str">
        <f>IF(ISNA(VLOOKUP(AB46,'Weight Calcs'!$B$69:AB$122,2,FALSE)),"0",VLOOKUP(AB46,'Weight Calcs'!$B$69:AB$122,2,FALSE))</f>
        <v>0</v>
      </c>
      <c r="AH46" s="199">
        <f t="shared" si="58"/>
        <v>0</v>
      </c>
      <c r="AI46" s="199">
        <f t="shared" si="59"/>
        <v>0</v>
      </c>
      <c r="AJ46" s="199"/>
      <c r="AK46" s="435"/>
      <c r="AL46" s="435"/>
      <c r="AM46" s="435"/>
      <c r="AN46" s="353">
        <v>0</v>
      </c>
      <c r="AO46" s="201">
        <f t="shared" si="60"/>
        <v>0</v>
      </c>
      <c r="AP46" s="201" t="str">
        <f>IF(ISNA(VLOOKUP(AK46,'Weight Calcs'!$B$69:AK$122,2,FALSE)),"0",VLOOKUP(AK46,'Weight Calcs'!$B$69:AK$122,2,FALSE))</f>
        <v>0</v>
      </c>
      <c r="AQ46" s="201">
        <f t="shared" si="61"/>
        <v>0</v>
      </c>
      <c r="AR46" s="201">
        <f t="shared" si="62"/>
        <v>0</v>
      </c>
      <c r="AS46" s="201"/>
      <c r="AT46" s="427"/>
      <c r="AU46" s="427"/>
      <c r="AV46" s="427"/>
      <c r="AW46" s="356">
        <v>0</v>
      </c>
      <c r="AX46" s="203">
        <f t="shared" si="63"/>
        <v>0</v>
      </c>
      <c r="AY46" s="203" t="str">
        <f>IF(ISNA(VLOOKUP(AT46,'Weight Calcs'!$B$69:AT$122,2,FALSE)),"0",VLOOKUP(AT46,'Weight Calcs'!$B$69:AT$122,2,FALSE))</f>
        <v>0</v>
      </c>
      <c r="AZ46" s="203">
        <f t="shared" si="64"/>
        <v>0</v>
      </c>
      <c r="BA46" s="203">
        <f t="shared" si="65"/>
        <v>0</v>
      </c>
      <c r="BB46" s="203"/>
      <c r="BC46" s="423"/>
      <c r="BD46" s="423"/>
      <c r="BE46" s="423"/>
      <c r="BF46" s="360">
        <v>0</v>
      </c>
      <c r="BG46" s="205">
        <f t="shared" si="66"/>
        <v>0</v>
      </c>
      <c r="BH46" s="205" t="str">
        <f>IF(ISNA(VLOOKUP(BC46,'Weight Calcs'!$B$69:BC$122,2,FALSE)),"0",VLOOKUP(BC46,'Weight Calcs'!$B$69:BC$122,2,FALSE))</f>
        <v>0</v>
      </c>
      <c r="BI46" s="205">
        <f t="shared" si="67"/>
        <v>0</v>
      </c>
      <c r="BJ46" s="205">
        <f t="shared" si="68"/>
        <v>0</v>
      </c>
      <c r="BK46" s="205"/>
      <c r="BL46" s="406"/>
      <c r="BM46" s="406"/>
      <c r="BN46" s="406"/>
      <c r="BO46" s="362">
        <v>0</v>
      </c>
      <c r="BP46" s="207">
        <f t="shared" si="69"/>
        <v>0</v>
      </c>
      <c r="BQ46" s="207" t="str">
        <f>IF(ISNA(VLOOKUP(BL46,'Weight Calcs'!$B$69:BL$122,2,FALSE)),"0",VLOOKUP(BL46,'Weight Calcs'!$B$69:BL$122,2,FALSE))</f>
        <v>0</v>
      </c>
      <c r="BR46" s="207">
        <f t="shared" si="70"/>
        <v>0</v>
      </c>
      <c r="BS46" s="207">
        <f t="shared" si="71"/>
        <v>0</v>
      </c>
      <c r="BT46" s="206"/>
    </row>
    <row r="47" spans="1:72" x14ac:dyDescent="0.2">
      <c r="A47" s="461" t="s">
        <v>96</v>
      </c>
      <c r="B47" s="461"/>
      <c r="C47" s="461"/>
      <c r="D47" s="339">
        <v>-1</v>
      </c>
      <c r="E47" s="174">
        <f t="shared" si="48"/>
        <v>10</v>
      </c>
      <c r="F47" s="174">
        <f>IF(ISNA(VLOOKUP(A47,'Weight Calcs'!A$69:$B$122,2,FALSE)),"0",VLOOKUP(A47,'Weight Calcs'!A$69:$B$122,2,FALSE))</f>
        <v>27</v>
      </c>
      <c r="G47" s="174">
        <f t="shared" si="49"/>
        <v>30</v>
      </c>
      <c r="H47" s="174">
        <f t="shared" si="50"/>
        <v>-3</v>
      </c>
      <c r="I47" s="174"/>
      <c r="J47" s="476"/>
      <c r="K47" s="476"/>
      <c r="L47" s="476"/>
      <c r="M47" s="339">
        <v>0</v>
      </c>
      <c r="N47" s="174">
        <f t="shared" si="51"/>
        <v>0</v>
      </c>
      <c r="O47" s="174" t="str">
        <f>IF(ISNA(VLOOKUP(J47,'Weight Calcs'!$B$69:J$122,2,FALSE)),"0",VLOOKUP(J47,'Weight Calcs'!$B$69:J$122,2,FALSE))</f>
        <v>0</v>
      </c>
      <c r="P47" s="174">
        <f t="shared" si="52"/>
        <v>0</v>
      </c>
      <c r="Q47" s="174">
        <f t="shared" si="53"/>
        <v>0</v>
      </c>
      <c r="R47" s="174"/>
      <c r="S47" s="471"/>
      <c r="T47" s="471"/>
      <c r="U47" s="471"/>
      <c r="V47" s="346">
        <v>0</v>
      </c>
      <c r="W47" s="181">
        <f t="shared" si="54"/>
        <v>0</v>
      </c>
      <c r="X47" s="181" t="str">
        <f>IF(ISNA(VLOOKUP(S47,'Weight Calcs'!$B$69:S$122,2,FALSE)),"0",VLOOKUP(S47,'Weight Calcs'!$B$69:S$122,2,FALSE))</f>
        <v>0</v>
      </c>
      <c r="Y47" s="181">
        <f t="shared" si="55"/>
        <v>0</v>
      </c>
      <c r="Z47" s="181">
        <f t="shared" si="56"/>
        <v>0</v>
      </c>
      <c r="AA47" s="181"/>
      <c r="AB47" s="448"/>
      <c r="AC47" s="448"/>
      <c r="AD47" s="448"/>
      <c r="AE47" s="348">
        <v>0</v>
      </c>
      <c r="AF47" s="183">
        <f t="shared" si="57"/>
        <v>0</v>
      </c>
      <c r="AG47" s="183" t="str">
        <f>IF(ISNA(VLOOKUP(AB47,'Weight Calcs'!$B$69:AB$122,2,FALSE)),"0",VLOOKUP(AB47,'Weight Calcs'!$B$69:AB$122,2,FALSE))</f>
        <v>0</v>
      </c>
      <c r="AH47" s="183">
        <f t="shared" si="58"/>
        <v>0</v>
      </c>
      <c r="AI47" s="183">
        <f t="shared" si="59"/>
        <v>0</v>
      </c>
      <c r="AJ47" s="183"/>
      <c r="AK47" s="436"/>
      <c r="AL47" s="436"/>
      <c r="AM47" s="436"/>
      <c r="AN47" s="352">
        <v>0</v>
      </c>
      <c r="AO47" s="185">
        <f t="shared" si="60"/>
        <v>0</v>
      </c>
      <c r="AP47" s="185" t="str">
        <f>IF(ISNA(VLOOKUP(AK47,'Weight Calcs'!$B$69:AK$122,2,FALSE)),"0",VLOOKUP(AK47,'Weight Calcs'!$B$69:AK$122,2,FALSE))</f>
        <v>0</v>
      </c>
      <c r="AQ47" s="185">
        <f t="shared" si="61"/>
        <v>0</v>
      </c>
      <c r="AR47" s="185">
        <f t="shared" si="62"/>
        <v>0</v>
      </c>
      <c r="AS47" s="185"/>
      <c r="AT47" s="426"/>
      <c r="AU47" s="426"/>
      <c r="AV47" s="426"/>
      <c r="AW47" s="355">
        <v>0</v>
      </c>
      <c r="AX47" s="187">
        <f t="shared" si="63"/>
        <v>0</v>
      </c>
      <c r="AY47" s="187" t="str">
        <f>IF(ISNA(VLOOKUP(AT47,'Weight Calcs'!$B$69:AT$122,2,FALSE)),"0",VLOOKUP(AT47,'Weight Calcs'!$B$69:AT$122,2,FALSE))</f>
        <v>0</v>
      </c>
      <c r="AZ47" s="187">
        <f t="shared" si="64"/>
        <v>0</v>
      </c>
      <c r="BA47" s="187">
        <f t="shared" si="65"/>
        <v>0</v>
      </c>
      <c r="BB47" s="187"/>
      <c r="BC47" s="424"/>
      <c r="BD47" s="424"/>
      <c r="BE47" s="424"/>
      <c r="BF47" s="359">
        <v>0</v>
      </c>
      <c r="BG47" s="189">
        <f t="shared" si="66"/>
        <v>0</v>
      </c>
      <c r="BH47" s="189" t="str">
        <f>IF(ISNA(VLOOKUP(BC47,'Weight Calcs'!$B$69:BC$122,2,FALSE)),"0",VLOOKUP(BC47,'Weight Calcs'!$B$69:BC$122,2,FALSE))</f>
        <v>0</v>
      </c>
      <c r="BI47" s="189">
        <f t="shared" si="67"/>
        <v>0</v>
      </c>
      <c r="BJ47" s="189">
        <f t="shared" si="68"/>
        <v>0</v>
      </c>
      <c r="BK47" s="189"/>
      <c r="BL47" s="407"/>
      <c r="BM47" s="407"/>
      <c r="BN47" s="407"/>
      <c r="BO47" s="361">
        <v>0</v>
      </c>
      <c r="BP47" s="191">
        <f t="shared" si="69"/>
        <v>0</v>
      </c>
      <c r="BQ47" s="191" t="str">
        <f>IF(ISNA(VLOOKUP(BL47,'Weight Calcs'!$B$69:BL$122,2,FALSE)),"0",VLOOKUP(BL47,'Weight Calcs'!$B$69:BL$122,2,FALSE))</f>
        <v>0</v>
      </c>
      <c r="BR47" s="191">
        <f t="shared" si="70"/>
        <v>0</v>
      </c>
      <c r="BS47" s="191">
        <f t="shared" si="71"/>
        <v>0</v>
      </c>
      <c r="BT47" s="190"/>
    </row>
    <row r="48" spans="1:72" x14ac:dyDescent="0.2">
      <c r="A48" s="462"/>
      <c r="B48" s="462"/>
      <c r="C48" s="462"/>
      <c r="D48" s="340">
        <v>0</v>
      </c>
      <c r="E48" s="193">
        <f t="shared" si="48"/>
        <v>0</v>
      </c>
      <c r="F48" s="193" t="str">
        <f>IF(ISNA(VLOOKUP(A48,'Weight Calcs'!A$69:$B$122,2,FALSE)),"0",VLOOKUP(A48,'Weight Calcs'!A$69:$B$122,2,FALSE))</f>
        <v>0</v>
      </c>
      <c r="G48" s="193">
        <f t="shared" si="49"/>
        <v>0</v>
      </c>
      <c r="H48" s="193">
        <f t="shared" si="50"/>
        <v>0</v>
      </c>
      <c r="I48" s="193"/>
      <c r="J48" s="477"/>
      <c r="K48" s="477"/>
      <c r="L48" s="477"/>
      <c r="M48" s="343">
        <v>0</v>
      </c>
      <c r="N48" s="195">
        <f t="shared" si="51"/>
        <v>0</v>
      </c>
      <c r="O48" s="195" t="str">
        <f>IF(ISNA(VLOOKUP(J48,'Weight Calcs'!$B$69:J$122,2,FALSE)),"0",VLOOKUP(J48,'Weight Calcs'!$B$69:J$122,2,FALSE))</f>
        <v>0</v>
      </c>
      <c r="P48" s="195">
        <f t="shared" si="52"/>
        <v>0</v>
      </c>
      <c r="Q48" s="195">
        <f t="shared" si="53"/>
        <v>0</v>
      </c>
      <c r="R48" s="195"/>
      <c r="S48" s="472"/>
      <c r="T48" s="472"/>
      <c r="U48" s="472"/>
      <c r="V48" s="347">
        <v>0</v>
      </c>
      <c r="W48" s="197">
        <f t="shared" si="54"/>
        <v>0</v>
      </c>
      <c r="X48" s="197" t="str">
        <f>IF(ISNA(VLOOKUP(S48,'Weight Calcs'!$B$69:S$122,2,FALSE)),"0",VLOOKUP(S48,'Weight Calcs'!$B$69:S$122,2,FALSE))</f>
        <v>0</v>
      </c>
      <c r="Y48" s="197">
        <f t="shared" si="55"/>
        <v>0</v>
      </c>
      <c r="Z48" s="197">
        <f t="shared" si="56"/>
        <v>0</v>
      </c>
      <c r="AA48" s="197"/>
      <c r="AB48" s="447"/>
      <c r="AC48" s="447"/>
      <c r="AD48" s="447"/>
      <c r="AE48" s="349">
        <v>0</v>
      </c>
      <c r="AF48" s="199">
        <f t="shared" si="57"/>
        <v>0</v>
      </c>
      <c r="AG48" s="199" t="str">
        <f>IF(ISNA(VLOOKUP(AB48,'Weight Calcs'!$B$69:AB$122,2,FALSE)),"0",VLOOKUP(AB48,'Weight Calcs'!$B$69:AB$122,2,FALSE))</f>
        <v>0</v>
      </c>
      <c r="AH48" s="199">
        <f t="shared" si="58"/>
        <v>0</v>
      </c>
      <c r="AI48" s="199">
        <f t="shared" si="59"/>
        <v>0</v>
      </c>
      <c r="AJ48" s="199"/>
      <c r="AK48" s="435"/>
      <c r="AL48" s="435"/>
      <c r="AM48" s="435"/>
      <c r="AN48" s="353">
        <v>0</v>
      </c>
      <c r="AO48" s="201">
        <f t="shared" si="60"/>
        <v>0</v>
      </c>
      <c r="AP48" s="201" t="str">
        <f>IF(ISNA(VLOOKUP(AK48,'Weight Calcs'!$B$69:AK$122,2,FALSE)),"0",VLOOKUP(AK48,'Weight Calcs'!$B$69:AK$122,2,FALSE))</f>
        <v>0</v>
      </c>
      <c r="AQ48" s="201">
        <f t="shared" si="61"/>
        <v>0</v>
      </c>
      <c r="AR48" s="201">
        <f t="shared" si="62"/>
        <v>0</v>
      </c>
      <c r="AS48" s="201"/>
      <c r="AT48" s="427"/>
      <c r="AU48" s="427"/>
      <c r="AV48" s="427"/>
      <c r="AW48" s="356">
        <v>0</v>
      </c>
      <c r="AX48" s="203">
        <f t="shared" si="63"/>
        <v>0</v>
      </c>
      <c r="AY48" s="203" t="str">
        <f>IF(ISNA(VLOOKUP(AT48,'Weight Calcs'!$B$69:AT$122,2,FALSE)),"0",VLOOKUP(AT48,'Weight Calcs'!$B$69:AT$122,2,FALSE))</f>
        <v>0</v>
      </c>
      <c r="AZ48" s="203">
        <f t="shared" si="64"/>
        <v>0</v>
      </c>
      <c r="BA48" s="203">
        <f t="shared" si="65"/>
        <v>0</v>
      </c>
      <c r="BB48" s="203"/>
      <c r="BC48" s="423"/>
      <c r="BD48" s="423"/>
      <c r="BE48" s="423"/>
      <c r="BF48" s="360">
        <v>0</v>
      </c>
      <c r="BG48" s="205">
        <f t="shared" si="66"/>
        <v>0</v>
      </c>
      <c r="BH48" s="205" t="str">
        <f>IF(ISNA(VLOOKUP(BC48,'Weight Calcs'!$B$69:BC$122,2,FALSE)),"0",VLOOKUP(BC48,'Weight Calcs'!$B$69:BC$122,2,FALSE))</f>
        <v>0</v>
      </c>
      <c r="BI48" s="205">
        <f t="shared" si="67"/>
        <v>0</v>
      </c>
      <c r="BJ48" s="205">
        <f t="shared" si="68"/>
        <v>0</v>
      </c>
      <c r="BK48" s="205"/>
      <c r="BL48" s="406"/>
      <c r="BM48" s="406"/>
      <c r="BN48" s="406"/>
      <c r="BO48" s="362">
        <v>0</v>
      </c>
      <c r="BP48" s="207">
        <f t="shared" si="69"/>
        <v>0</v>
      </c>
      <c r="BQ48" s="207" t="str">
        <f>IF(ISNA(VLOOKUP(BL48,'Weight Calcs'!$B$69:BL$122,2,FALSE)),"0",VLOOKUP(BL48,'Weight Calcs'!$B$69:BL$122,2,FALSE))</f>
        <v>0</v>
      </c>
      <c r="BR48" s="207">
        <f t="shared" si="70"/>
        <v>0</v>
      </c>
      <c r="BS48" s="207">
        <f t="shared" si="71"/>
        <v>0</v>
      </c>
      <c r="BT48" s="206"/>
    </row>
    <row r="49" spans="1:72" x14ac:dyDescent="0.2">
      <c r="A49" s="461"/>
      <c r="B49" s="461"/>
      <c r="C49" s="461"/>
      <c r="D49" s="339">
        <v>0</v>
      </c>
      <c r="E49" s="174">
        <f t="shared" si="48"/>
        <v>0</v>
      </c>
      <c r="F49" s="174" t="str">
        <f>IF(ISNA(VLOOKUP(A49,'Weight Calcs'!A$69:$B$122,2,FALSE)),"0",VLOOKUP(A49,'Weight Calcs'!A$69:$B$122,2,FALSE))</f>
        <v>0</v>
      </c>
      <c r="G49" s="174">
        <f t="shared" si="49"/>
        <v>0</v>
      </c>
      <c r="H49" s="174">
        <f t="shared" si="50"/>
        <v>0</v>
      </c>
      <c r="I49" s="174"/>
      <c r="J49" s="476"/>
      <c r="K49" s="476"/>
      <c r="L49" s="476"/>
      <c r="M49" s="339">
        <v>0</v>
      </c>
      <c r="N49" s="174">
        <f t="shared" si="51"/>
        <v>0</v>
      </c>
      <c r="O49" s="174" t="str">
        <f>IF(ISNA(VLOOKUP(J49,'Weight Calcs'!$B$69:J$122,2,FALSE)),"0",VLOOKUP(J49,'Weight Calcs'!$B$69:J$122,2,FALSE))</f>
        <v>0</v>
      </c>
      <c r="P49" s="174">
        <f t="shared" si="52"/>
        <v>0</v>
      </c>
      <c r="Q49" s="174">
        <f t="shared" si="53"/>
        <v>0</v>
      </c>
      <c r="R49" s="174"/>
      <c r="S49" s="471"/>
      <c r="T49" s="471"/>
      <c r="U49" s="471"/>
      <c r="V49" s="346">
        <v>0</v>
      </c>
      <c r="W49" s="181">
        <f t="shared" si="54"/>
        <v>0</v>
      </c>
      <c r="X49" s="181" t="str">
        <f>IF(ISNA(VLOOKUP(S49,'Weight Calcs'!$B$69:S$122,2,FALSE)),"0",VLOOKUP(S49,'Weight Calcs'!$B$69:S$122,2,FALSE))</f>
        <v>0</v>
      </c>
      <c r="Y49" s="181">
        <f t="shared" si="55"/>
        <v>0</v>
      </c>
      <c r="Z49" s="181">
        <f t="shared" si="56"/>
        <v>0</v>
      </c>
      <c r="AA49" s="181"/>
      <c r="AB49" s="448"/>
      <c r="AC49" s="448"/>
      <c r="AD49" s="448"/>
      <c r="AE49" s="348">
        <v>0</v>
      </c>
      <c r="AF49" s="183">
        <f t="shared" si="57"/>
        <v>0</v>
      </c>
      <c r="AG49" s="183" t="str">
        <f>IF(ISNA(VLOOKUP(AB49,'Weight Calcs'!$B$69:AB$122,2,FALSE)),"0",VLOOKUP(AB49,'Weight Calcs'!$B$69:AB$122,2,FALSE))</f>
        <v>0</v>
      </c>
      <c r="AH49" s="183">
        <f t="shared" si="58"/>
        <v>0</v>
      </c>
      <c r="AI49" s="183">
        <f t="shared" si="59"/>
        <v>0</v>
      </c>
      <c r="AJ49" s="183"/>
      <c r="AK49" s="436"/>
      <c r="AL49" s="436"/>
      <c r="AM49" s="436"/>
      <c r="AN49" s="352">
        <v>0</v>
      </c>
      <c r="AO49" s="185">
        <f t="shared" si="60"/>
        <v>0</v>
      </c>
      <c r="AP49" s="185" t="str">
        <f>IF(ISNA(VLOOKUP(AK49,'Weight Calcs'!$B$69:AK$122,2,FALSE)),"0",VLOOKUP(AK49,'Weight Calcs'!$B$69:AK$122,2,FALSE))</f>
        <v>0</v>
      </c>
      <c r="AQ49" s="185">
        <f t="shared" si="61"/>
        <v>0</v>
      </c>
      <c r="AR49" s="185">
        <f t="shared" si="62"/>
        <v>0</v>
      </c>
      <c r="AS49" s="185"/>
      <c r="AT49" s="426"/>
      <c r="AU49" s="426"/>
      <c r="AV49" s="426"/>
      <c r="AW49" s="355">
        <v>0</v>
      </c>
      <c r="AX49" s="187">
        <f t="shared" si="63"/>
        <v>0</v>
      </c>
      <c r="AY49" s="187" t="str">
        <f>IF(ISNA(VLOOKUP(AT49,'Weight Calcs'!$B$69:AT$122,2,FALSE)),"0",VLOOKUP(AT49,'Weight Calcs'!$B$69:AT$122,2,FALSE))</f>
        <v>0</v>
      </c>
      <c r="AZ49" s="187">
        <f t="shared" si="64"/>
        <v>0</v>
      </c>
      <c r="BA49" s="187">
        <f t="shared" si="65"/>
        <v>0</v>
      </c>
      <c r="BB49" s="187"/>
      <c r="BC49" s="424"/>
      <c r="BD49" s="424"/>
      <c r="BE49" s="424"/>
      <c r="BF49" s="359">
        <v>0</v>
      </c>
      <c r="BG49" s="189">
        <f t="shared" si="66"/>
        <v>0</v>
      </c>
      <c r="BH49" s="189" t="str">
        <f>IF(ISNA(VLOOKUP(BC49,'Weight Calcs'!$B$69:BC$122,2,FALSE)),"0",VLOOKUP(BC49,'Weight Calcs'!$B$69:BC$122,2,FALSE))</f>
        <v>0</v>
      </c>
      <c r="BI49" s="189">
        <f t="shared" si="67"/>
        <v>0</v>
      </c>
      <c r="BJ49" s="189">
        <f t="shared" si="68"/>
        <v>0</v>
      </c>
      <c r="BK49" s="189"/>
      <c r="BL49" s="407"/>
      <c r="BM49" s="407"/>
      <c r="BN49" s="407"/>
      <c r="BO49" s="361">
        <v>0</v>
      </c>
      <c r="BP49" s="191">
        <f t="shared" si="69"/>
        <v>0</v>
      </c>
      <c r="BQ49" s="191" t="str">
        <f>IF(ISNA(VLOOKUP(BL49,'Weight Calcs'!$B$69:BL$122,2,FALSE)),"0",VLOOKUP(BL49,'Weight Calcs'!$B$69:BL$122,2,FALSE))</f>
        <v>0</v>
      </c>
      <c r="BR49" s="191">
        <f t="shared" si="70"/>
        <v>0</v>
      </c>
      <c r="BS49" s="191">
        <f t="shared" si="71"/>
        <v>0</v>
      </c>
      <c r="BT49" s="190"/>
    </row>
    <row r="50" spans="1:72" x14ac:dyDescent="0.2">
      <c r="A50" s="462"/>
      <c r="B50" s="462"/>
      <c r="C50" s="462"/>
      <c r="D50" s="340">
        <v>0</v>
      </c>
      <c r="E50" s="193">
        <f t="shared" si="48"/>
        <v>0</v>
      </c>
      <c r="F50" s="193" t="str">
        <f>IF(ISNA(VLOOKUP(A50,'Weight Calcs'!A$69:$B$122,2,FALSE)),"0",VLOOKUP(A50,'Weight Calcs'!A$69:$B$122,2,FALSE))</f>
        <v>0</v>
      </c>
      <c r="G50" s="193">
        <f t="shared" si="49"/>
        <v>0</v>
      </c>
      <c r="H50" s="193">
        <f t="shared" si="50"/>
        <v>0</v>
      </c>
      <c r="I50" s="193"/>
      <c r="J50" s="477"/>
      <c r="K50" s="477"/>
      <c r="L50" s="477"/>
      <c r="M50" s="343">
        <v>0</v>
      </c>
      <c r="N50" s="195">
        <f t="shared" si="51"/>
        <v>0</v>
      </c>
      <c r="O50" s="195" t="str">
        <f>IF(ISNA(VLOOKUP(J50,'Weight Calcs'!$B$69:J$122,2,FALSE)),"0",VLOOKUP(J50,'Weight Calcs'!$B$69:J$122,2,FALSE))</f>
        <v>0</v>
      </c>
      <c r="P50" s="195">
        <f t="shared" si="52"/>
        <v>0</v>
      </c>
      <c r="Q50" s="195">
        <f t="shared" si="53"/>
        <v>0</v>
      </c>
      <c r="R50" s="195"/>
      <c r="S50" s="472"/>
      <c r="T50" s="472"/>
      <c r="U50" s="472"/>
      <c r="V50" s="347">
        <v>0</v>
      </c>
      <c r="W50" s="197">
        <f t="shared" si="54"/>
        <v>0</v>
      </c>
      <c r="X50" s="197" t="str">
        <f>IF(ISNA(VLOOKUP(S50,'Weight Calcs'!$B$69:S$122,2,FALSE)),"0",VLOOKUP(S50,'Weight Calcs'!$B$69:S$122,2,FALSE))</f>
        <v>0</v>
      </c>
      <c r="Y50" s="197">
        <f t="shared" si="55"/>
        <v>0</v>
      </c>
      <c r="Z50" s="197">
        <f t="shared" si="56"/>
        <v>0</v>
      </c>
      <c r="AA50" s="197"/>
      <c r="AB50" s="447"/>
      <c r="AC50" s="447"/>
      <c r="AD50" s="447"/>
      <c r="AE50" s="349">
        <v>0</v>
      </c>
      <c r="AF50" s="199">
        <f t="shared" si="57"/>
        <v>0</v>
      </c>
      <c r="AG50" s="199" t="str">
        <f>IF(ISNA(VLOOKUP(AB50,'Weight Calcs'!$B$69:AB$122,2,FALSE)),"0",VLOOKUP(AB50,'Weight Calcs'!$B$69:AB$122,2,FALSE))</f>
        <v>0</v>
      </c>
      <c r="AH50" s="199">
        <f t="shared" si="58"/>
        <v>0</v>
      </c>
      <c r="AI50" s="199">
        <f t="shared" si="59"/>
        <v>0</v>
      </c>
      <c r="AJ50" s="199"/>
      <c r="AK50" s="435"/>
      <c r="AL50" s="435"/>
      <c r="AM50" s="435"/>
      <c r="AN50" s="353">
        <v>0</v>
      </c>
      <c r="AO50" s="201">
        <f t="shared" si="60"/>
        <v>0</v>
      </c>
      <c r="AP50" s="201" t="str">
        <f>IF(ISNA(VLOOKUP(AK50,'Weight Calcs'!$B$69:AK$122,2,FALSE)),"0",VLOOKUP(AK50,'Weight Calcs'!$B$69:AK$122,2,FALSE))</f>
        <v>0</v>
      </c>
      <c r="AQ50" s="201">
        <f t="shared" si="61"/>
        <v>0</v>
      </c>
      <c r="AR50" s="201">
        <f t="shared" si="62"/>
        <v>0</v>
      </c>
      <c r="AS50" s="201"/>
      <c r="AT50" s="427"/>
      <c r="AU50" s="427"/>
      <c r="AV50" s="427"/>
      <c r="AW50" s="356">
        <v>0</v>
      </c>
      <c r="AX50" s="203">
        <f t="shared" si="63"/>
        <v>0</v>
      </c>
      <c r="AY50" s="203" t="str">
        <f>IF(ISNA(VLOOKUP(AT50,'Weight Calcs'!$B$69:AT$122,2,FALSE)),"0",VLOOKUP(AT50,'Weight Calcs'!$B$69:AT$122,2,FALSE))</f>
        <v>0</v>
      </c>
      <c r="AZ50" s="203">
        <f t="shared" si="64"/>
        <v>0</v>
      </c>
      <c r="BA50" s="203">
        <f t="shared" si="65"/>
        <v>0</v>
      </c>
      <c r="BB50" s="203"/>
      <c r="BC50" s="423"/>
      <c r="BD50" s="423"/>
      <c r="BE50" s="423"/>
      <c r="BF50" s="360">
        <v>0</v>
      </c>
      <c r="BG50" s="205">
        <f t="shared" si="66"/>
        <v>0</v>
      </c>
      <c r="BH50" s="205" t="str">
        <f>IF(ISNA(VLOOKUP(BC50,'Weight Calcs'!$B$69:BC$122,2,FALSE)),"0",VLOOKUP(BC50,'Weight Calcs'!$B$69:BC$122,2,FALSE))</f>
        <v>0</v>
      </c>
      <c r="BI50" s="205">
        <f t="shared" si="67"/>
        <v>0</v>
      </c>
      <c r="BJ50" s="205">
        <f t="shared" si="68"/>
        <v>0</v>
      </c>
      <c r="BK50" s="205"/>
      <c r="BL50" s="406"/>
      <c r="BM50" s="406"/>
      <c r="BN50" s="406"/>
      <c r="BO50" s="362">
        <v>0</v>
      </c>
      <c r="BP50" s="207">
        <f t="shared" si="69"/>
        <v>0</v>
      </c>
      <c r="BQ50" s="207" t="str">
        <f>IF(ISNA(VLOOKUP(BL50,'Weight Calcs'!$B$69:BL$122,2,FALSE)),"0",VLOOKUP(BL50,'Weight Calcs'!$B$69:BL$122,2,FALSE))</f>
        <v>0</v>
      </c>
      <c r="BR50" s="207">
        <f t="shared" si="70"/>
        <v>0</v>
      </c>
      <c r="BS50" s="207">
        <f t="shared" si="71"/>
        <v>0</v>
      </c>
      <c r="BT50" s="206"/>
    </row>
    <row r="51" spans="1:72" x14ac:dyDescent="0.2">
      <c r="A51" s="461"/>
      <c r="B51" s="461"/>
      <c r="C51" s="461"/>
      <c r="D51" s="339">
        <v>0</v>
      </c>
      <c r="E51" s="174">
        <f t="shared" si="48"/>
        <v>0</v>
      </c>
      <c r="F51" s="174" t="str">
        <f>IF(ISNA(VLOOKUP(A51,'Weight Calcs'!A$69:$B$122,2,FALSE)),"0",VLOOKUP(A51,'Weight Calcs'!A$69:$B$122,2,FALSE))</f>
        <v>0</v>
      </c>
      <c r="G51" s="174">
        <f t="shared" si="49"/>
        <v>0</v>
      </c>
      <c r="H51" s="174">
        <f t="shared" si="50"/>
        <v>0</v>
      </c>
      <c r="I51" s="174"/>
      <c r="J51" s="476"/>
      <c r="K51" s="476"/>
      <c r="L51" s="476"/>
      <c r="M51" s="339">
        <v>0</v>
      </c>
      <c r="N51" s="174">
        <f t="shared" si="51"/>
        <v>0</v>
      </c>
      <c r="O51" s="174" t="str">
        <f>IF(ISNA(VLOOKUP(J51,'Weight Calcs'!$B$69:J$122,2,FALSE)),"0",VLOOKUP(J51,'Weight Calcs'!$B$69:J$122,2,FALSE))</f>
        <v>0</v>
      </c>
      <c r="P51" s="174">
        <f t="shared" si="52"/>
        <v>0</v>
      </c>
      <c r="Q51" s="174">
        <f t="shared" si="53"/>
        <v>0</v>
      </c>
      <c r="R51" s="174"/>
      <c r="S51" s="471"/>
      <c r="T51" s="471"/>
      <c r="U51" s="471"/>
      <c r="V51" s="346">
        <v>0</v>
      </c>
      <c r="W51" s="181">
        <f t="shared" si="54"/>
        <v>0</v>
      </c>
      <c r="X51" s="181" t="str">
        <f>IF(ISNA(VLOOKUP(S51,'Weight Calcs'!$B$69:S$122,2,FALSE)),"0",VLOOKUP(S51,'Weight Calcs'!$B$69:S$122,2,FALSE))</f>
        <v>0</v>
      </c>
      <c r="Y51" s="181">
        <f t="shared" si="55"/>
        <v>0</v>
      </c>
      <c r="Z51" s="181">
        <f t="shared" si="56"/>
        <v>0</v>
      </c>
      <c r="AA51" s="181"/>
      <c r="AB51" s="448"/>
      <c r="AC51" s="448"/>
      <c r="AD51" s="448"/>
      <c r="AE51" s="348">
        <v>0</v>
      </c>
      <c r="AF51" s="183">
        <f t="shared" si="57"/>
        <v>0</v>
      </c>
      <c r="AG51" s="183" t="str">
        <f>IF(ISNA(VLOOKUP(AB51,'Weight Calcs'!$B$69:AB$122,2,FALSE)),"0",VLOOKUP(AB51,'Weight Calcs'!$B$69:AB$122,2,FALSE))</f>
        <v>0</v>
      </c>
      <c r="AH51" s="183">
        <f t="shared" si="58"/>
        <v>0</v>
      </c>
      <c r="AI51" s="183">
        <f t="shared" si="59"/>
        <v>0</v>
      </c>
      <c r="AJ51" s="183"/>
      <c r="AK51" s="436"/>
      <c r="AL51" s="436"/>
      <c r="AM51" s="436"/>
      <c r="AN51" s="352">
        <v>0</v>
      </c>
      <c r="AO51" s="185">
        <f t="shared" si="60"/>
        <v>0</v>
      </c>
      <c r="AP51" s="185" t="str">
        <f>IF(ISNA(VLOOKUP(AK51,'Weight Calcs'!$B$69:AK$122,2,FALSE)),"0",VLOOKUP(AK51,'Weight Calcs'!$B$69:AK$122,2,FALSE))</f>
        <v>0</v>
      </c>
      <c r="AQ51" s="185">
        <f t="shared" si="61"/>
        <v>0</v>
      </c>
      <c r="AR51" s="185">
        <f t="shared" si="62"/>
        <v>0</v>
      </c>
      <c r="AS51" s="185"/>
      <c r="AT51" s="426"/>
      <c r="AU51" s="426"/>
      <c r="AV51" s="426"/>
      <c r="AW51" s="355">
        <v>0</v>
      </c>
      <c r="AX51" s="187">
        <f t="shared" si="63"/>
        <v>0</v>
      </c>
      <c r="AY51" s="187" t="str">
        <f>IF(ISNA(VLOOKUP(AT51,'Weight Calcs'!$B$69:AT$122,2,FALSE)),"0",VLOOKUP(AT51,'Weight Calcs'!$B$69:AT$122,2,FALSE))</f>
        <v>0</v>
      </c>
      <c r="AZ51" s="187">
        <f t="shared" si="64"/>
        <v>0</v>
      </c>
      <c r="BA51" s="187">
        <f t="shared" si="65"/>
        <v>0</v>
      </c>
      <c r="BB51" s="187"/>
      <c r="BC51" s="424"/>
      <c r="BD51" s="424"/>
      <c r="BE51" s="424"/>
      <c r="BF51" s="359">
        <v>0</v>
      </c>
      <c r="BG51" s="189">
        <f t="shared" si="66"/>
        <v>0</v>
      </c>
      <c r="BH51" s="189" t="str">
        <f>IF(ISNA(VLOOKUP(BC51,'Weight Calcs'!$B$69:BC$122,2,FALSE)),"0",VLOOKUP(BC51,'Weight Calcs'!$B$69:BC$122,2,FALSE))</f>
        <v>0</v>
      </c>
      <c r="BI51" s="189">
        <f t="shared" si="67"/>
        <v>0</v>
      </c>
      <c r="BJ51" s="189">
        <f t="shared" si="68"/>
        <v>0</v>
      </c>
      <c r="BK51" s="189"/>
      <c r="BL51" s="407"/>
      <c r="BM51" s="407"/>
      <c r="BN51" s="407"/>
      <c r="BO51" s="361">
        <v>0</v>
      </c>
      <c r="BP51" s="191">
        <f t="shared" si="69"/>
        <v>0</v>
      </c>
      <c r="BQ51" s="191" t="str">
        <f>IF(ISNA(VLOOKUP(BL51,'Weight Calcs'!$B$69:BL$122,2,FALSE)),"0",VLOOKUP(BL51,'Weight Calcs'!$B$69:BL$122,2,FALSE))</f>
        <v>0</v>
      </c>
      <c r="BR51" s="191">
        <f t="shared" si="70"/>
        <v>0</v>
      </c>
      <c r="BS51" s="191">
        <f t="shared" si="71"/>
        <v>0</v>
      </c>
      <c r="BT51" s="190"/>
    </row>
    <row r="52" spans="1:72" x14ac:dyDescent="0.2">
      <c r="A52" s="402"/>
      <c r="B52" s="402"/>
      <c r="C52" s="402"/>
      <c r="D52" s="340">
        <v>0</v>
      </c>
      <c r="E52" s="193">
        <f t="shared" si="48"/>
        <v>0</v>
      </c>
      <c r="F52" s="193" t="str">
        <f>IF(ISNA(VLOOKUP(A52,'Weight Calcs'!A$69:$B$122,2,FALSE)),"0",VLOOKUP(A52,'Weight Calcs'!A$69:$B$122,2,FALSE))</f>
        <v>0</v>
      </c>
      <c r="G52" s="193">
        <f t="shared" si="49"/>
        <v>0</v>
      </c>
      <c r="H52" s="193">
        <f t="shared" si="50"/>
        <v>0</v>
      </c>
      <c r="I52" s="193"/>
      <c r="J52" s="478"/>
      <c r="K52" s="478"/>
      <c r="L52" s="478"/>
      <c r="M52" s="343">
        <v>0</v>
      </c>
      <c r="N52" s="195">
        <f t="shared" si="51"/>
        <v>0</v>
      </c>
      <c r="O52" s="195" t="str">
        <f>IF(ISNA(VLOOKUP(J52,'Weight Calcs'!$B$69:J$122,2,FALSE)),"0",VLOOKUP(J52,'Weight Calcs'!$B$69:J$122,2,FALSE))</f>
        <v>0</v>
      </c>
      <c r="P52" s="195">
        <f t="shared" si="52"/>
        <v>0</v>
      </c>
      <c r="Q52" s="195">
        <f t="shared" si="53"/>
        <v>0</v>
      </c>
      <c r="R52" s="195"/>
      <c r="S52" s="472"/>
      <c r="T52" s="472"/>
      <c r="U52" s="472"/>
      <c r="V52" s="347">
        <v>0</v>
      </c>
      <c r="W52" s="197">
        <f t="shared" si="54"/>
        <v>0</v>
      </c>
      <c r="X52" s="197" t="str">
        <f>IF(ISNA(VLOOKUP(S52,'Weight Calcs'!$B$69:S$122,2,FALSE)),"0",VLOOKUP(S52,'Weight Calcs'!$B$69:S$122,2,FALSE))</f>
        <v>0</v>
      </c>
      <c r="Y52" s="197">
        <f t="shared" si="55"/>
        <v>0</v>
      </c>
      <c r="Z52" s="197">
        <f t="shared" si="56"/>
        <v>0</v>
      </c>
      <c r="AA52" s="197"/>
      <c r="AB52" s="447"/>
      <c r="AC52" s="447"/>
      <c r="AD52" s="447"/>
      <c r="AE52" s="349">
        <v>0</v>
      </c>
      <c r="AF52" s="199">
        <f t="shared" si="57"/>
        <v>0</v>
      </c>
      <c r="AG52" s="199" t="str">
        <f>IF(ISNA(VLOOKUP(AB52,'Weight Calcs'!$B$69:AB$122,2,FALSE)),"0",VLOOKUP(AB52,'Weight Calcs'!$B$69:AB$122,2,FALSE))</f>
        <v>0</v>
      </c>
      <c r="AH52" s="199">
        <f t="shared" si="58"/>
        <v>0</v>
      </c>
      <c r="AI52" s="199">
        <f t="shared" si="59"/>
        <v>0</v>
      </c>
      <c r="AJ52" s="199"/>
      <c r="AK52" s="435"/>
      <c r="AL52" s="435"/>
      <c r="AM52" s="435"/>
      <c r="AN52" s="353">
        <v>0</v>
      </c>
      <c r="AO52" s="201">
        <f t="shared" si="60"/>
        <v>0</v>
      </c>
      <c r="AP52" s="201" t="str">
        <f>IF(ISNA(VLOOKUP(AK52,'Weight Calcs'!$B$69:AK$122,2,FALSE)),"0",VLOOKUP(AK52,'Weight Calcs'!$B$69:AK$122,2,FALSE))</f>
        <v>0</v>
      </c>
      <c r="AQ52" s="201">
        <f t="shared" si="61"/>
        <v>0</v>
      </c>
      <c r="AR52" s="201">
        <f t="shared" si="62"/>
        <v>0</v>
      </c>
      <c r="AS52" s="201"/>
      <c r="AT52" s="433"/>
      <c r="AU52" s="433"/>
      <c r="AV52" s="433"/>
      <c r="AW52" s="356">
        <v>0</v>
      </c>
      <c r="AX52" s="203">
        <f t="shared" si="63"/>
        <v>0</v>
      </c>
      <c r="AY52" s="203" t="str">
        <f>IF(ISNA(VLOOKUP(AT52,'Weight Calcs'!$B$69:AT$122,2,FALSE)),"0",VLOOKUP(AT52,'Weight Calcs'!$B$69:AT$122,2,FALSE))</f>
        <v>0</v>
      </c>
      <c r="AZ52" s="203">
        <f t="shared" si="64"/>
        <v>0</v>
      </c>
      <c r="BA52" s="203">
        <f t="shared" si="65"/>
        <v>0</v>
      </c>
      <c r="BB52" s="203"/>
      <c r="BC52" s="423"/>
      <c r="BD52" s="423"/>
      <c r="BE52" s="423"/>
      <c r="BF52" s="360">
        <v>0</v>
      </c>
      <c r="BG52" s="205">
        <f t="shared" si="66"/>
        <v>0</v>
      </c>
      <c r="BH52" s="205" t="str">
        <f>IF(ISNA(VLOOKUP(BC52,'Weight Calcs'!$B$69:BC$122,2,FALSE)),"0",VLOOKUP(BC52,'Weight Calcs'!$B$69:BC$122,2,FALSE))</f>
        <v>0</v>
      </c>
      <c r="BI52" s="205">
        <f t="shared" si="67"/>
        <v>0</v>
      </c>
      <c r="BJ52" s="205">
        <f t="shared" si="68"/>
        <v>0</v>
      </c>
      <c r="BK52" s="205"/>
      <c r="BL52" s="413"/>
      <c r="BM52" s="413"/>
      <c r="BN52" s="413"/>
      <c r="BO52" s="207">
        <v>0</v>
      </c>
      <c r="BP52" s="207">
        <f t="shared" si="69"/>
        <v>0</v>
      </c>
      <c r="BQ52" s="207" t="str">
        <f>IF(ISNA(VLOOKUP(BL52,'Weight Calcs'!$B$69:BL$122,2,FALSE)),"0",VLOOKUP(BL52,'Weight Calcs'!$B$69:BL$122,2,FALSE))</f>
        <v>0</v>
      </c>
      <c r="BR52" s="207">
        <f t="shared" si="70"/>
        <v>0</v>
      </c>
      <c r="BS52" s="207">
        <f t="shared" si="71"/>
        <v>0</v>
      </c>
      <c r="BT52" s="206"/>
    </row>
    <row r="53" spans="1:72" s="132" customFormat="1" hidden="1" x14ac:dyDescent="0.2">
      <c r="A53" s="398"/>
      <c r="B53" s="398"/>
      <c r="C53" s="398"/>
      <c r="D53" s="174"/>
      <c r="E53" s="174"/>
      <c r="F53" s="174"/>
      <c r="G53" s="174">
        <f>SUM(G$43:G$52)</f>
        <v>76.655555555555566</v>
      </c>
      <c r="H53" s="174">
        <f>SUM(H$43:H$52)</f>
        <v>38.344444444444449</v>
      </c>
      <c r="I53" s="174"/>
      <c r="J53" s="174"/>
      <c r="K53" s="174"/>
      <c r="L53" s="174"/>
      <c r="M53" s="174"/>
      <c r="N53" s="174"/>
      <c r="O53" s="174"/>
      <c r="P53" s="174">
        <f>SUM(P$43:P$52)</f>
        <v>0</v>
      </c>
      <c r="Q53" s="174">
        <f>SUM(Q$43:Q$52)</f>
        <v>0</v>
      </c>
      <c r="R53" s="174"/>
      <c r="S53" s="181"/>
      <c r="T53" s="181"/>
      <c r="U53" s="181"/>
      <c r="V53" s="181"/>
      <c r="W53" s="181"/>
      <c r="X53" s="181"/>
      <c r="Y53" s="181">
        <f>SUM(Y$43:Y$52)</f>
        <v>0</v>
      </c>
      <c r="Z53" s="181">
        <f>SUM(Z$43:Z$52)</f>
        <v>0</v>
      </c>
      <c r="AA53" s="181"/>
      <c r="AB53" s="183"/>
      <c r="AC53" s="183"/>
      <c r="AD53" s="183"/>
      <c r="AE53" s="183"/>
      <c r="AF53" s="183"/>
      <c r="AG53" s="183"/>
      <c r="AH53" s="183">
        <f>SUM(AH$43:AH$52)</f>
        <v>0</v>
      </c>
      <c r="AI53" s="183">
        <f>SUM(AI$43:AI$52)</f>
        <v>0</v>
      </c>
      <c r="AJ53" s="183"/>
      <c r="AK53" s="185"/>
      <c r="AL53" s="185"/>
      <c r="AM53" s="185"/>
      <c r="AN53" s="185"/>
      <c r="AO53" s="185"/>
      <c r="AP53" s="185"/>
      <c r="AQ53" s="185">
        <f>SUM(AQ$43:AQ$52)</f>
        <v>0</v>
      </c>
      <c r="AR53" s="185">
        <f>SUM(AR$43:AR$52)</f>
        <v>0</v>
      </c>
      <c r="AS53" s="185"/>
      <c r="AT53" s="320"/>
      <c r="AU53" s="320"/>
      <c r="AV53" s="320"/>
      <c r="AW53" s="203"/>
      <c r="AX53" s="203"/>
      <c r="AY53" s="203"/>
      <c r="AZ53" s="203">
        <f>SUM(AZ$43:AZ$52)</f>
        <v>0</v>
      </c>
      <c r="BA53" s="203">
        <f>SUM(BA$43:BA$52)</f>
        <v>0</v>
      </c>
      <c r="BB53" s="203"/>
      <c r="BC53" s="205"/>
      <c r="BD53" s="205"/>
      <c r="BE53" s="205"/>
      <c r="BF53" s="205"/>
      <c r="BG53" s="205"/>
      <c r="BH53" s="205"/>
      <c r="BI53" s="205">
        <f>SUM(BI$43:BI$52)</f>
        <v>0</v>
      </c>
      <c r="BJ53" s="205">
        <f>SUM(BJ$43:BJ$52)</f>
        <v>0</v>
      </c>
      <c r="BK53" s="205"/>
      <c r="BL53" s="324"/>
      <c r="BM53" s="324"/>
      <c r="BN53" s="324"/>
      <c r="BO53" s="207"/>
      <c r="BP53" s="207"/>
      <c r="BQ53" s="207"/>
      <c r="BR53" s="207">
        <f>SUM(BR$43:BR$52)</f>
        <v>0</v>
      </c>
      <c r="BS53" s="207">
        <f>SUM(BS$43:BS$52)</f>
        <v>0</v>
      </c>
      <c r="BT53" s="206"/>
    </row>
    <row r="54" spans="1:72" ht="12.75" customHeight="1" x14ac:dyDescent="0.2">
      <c r="A54" s="483" t="s">
        <v>225</v>
      </c>
      <c r="B54" s="483"/>
      <c r="C54" s="483"/>
      <c r="D54" s="483"/>
      <c r="E54" s="341">
        <v>9</v>
      </c>
      <c r="F54" s="399" t="s">
        <v>217</v>
      </c>
      <c r="G54" s="400"/>
      <c r="H54" s="401"/>
      <c r="I54" s="282">
        <f>IF((E$5=0),(0),('Weight Calcs'!$F$46/'Weight Calcs'!$D$46)*E$54)</f>
        <v>51</v>
      </c>
      <c r="J54" s="479" t="s">
        <v>225</v>
      </c>
      <c r="K54" s="480"/>
      <c r="L54" s="480"/>
      <c r="M54" s="481"/>
      <c r="N54" s="344">
        <v>0</v>
      </c>
      <c r="O54" s="303" t="s">
        <v>217</v>
      </c>
      <c r="P54" s="303"/>
      <c r="Q54" s="303"/>
      <c r="R54" s="304">
        <f>IF((N$5=0),(0),('Weight Calcs'!$F$46/'Weight Calcs'!$D$46)*N$54)</f>
        <v>0</v>
      </c>
      <c r="S54" s="473" t="s">
        <v>225</v>
      </c>
      <c r="T54" s="474"/>
      <c r="U54" s="474"/>
      <c r="V54" s="475"/>
      <c r="W54" s="345">
        <v>0</v>
      </c>
      <c r="X54" s="313" t="s">
        <v>217</v>
      </c>
      <c r="Y54" s="313"/>
      <c r="Z54" s="313"/>
      <c r="AA54" s="313">
        <f>IF((W$5=0),(0),('Weight Calcs'!$F$46/'Weight Calcs'!$D$46)*W$54)</f>
        <v>0</v>
      </c>
      <c r="AB54" s="449" t="s">
        <v>225</v>
      </c>
      <c r="AC54" s="450"/>
      <c r="AD54" s="450"/>
      <c r="AE54" s="451"/>
      <c r="AF54" s="350">
        <v>0</v>
      </c>
      <c r="AG54" s="314" t="s">
        <v>217</v>
      </c>
      <c r="AH54" s="314"/>
      <c r="AI54" s="314"/>
      <c r="AJ54" s="314">
        <f>IF((AF$5=0),(0),('Weight Calcs'!$F$46/'Weight Calcs'!$D$46)*AF$54)</f>
        <v>0</v>
      </c>
      <c r="AK54" s="442" t="s">
        <v>225</v>
      </c>
      <c r="AL54" s="443"/>
      <c r="AM54" s="443"/>
      <c r="AN54" s="444"/>
      <c r="AO54" s="351">
        <v>0</v>
      </c>
      <c r="AP54" s="317" t="s">
        <v>217</v>
      </c>
      <c r="AQ54" s="317"/>
      <c r="AR54" s="317"/>
      <c r="AS54" s="318">
        <f>IF((AO$5=0),(0),('Weight Calcs'!$F$46/'Weight Calcs'!$D$46)*AO$54)</f>
        <v>0</v>
      </c>
      <c r="AT54" s="434" t="s">
        <v>225</v>
      </c>
      <c r="AU54" s="434"/>
      <c r="AV54" s="434"/>
      <c r="AW54" s="434"/>
      <c r="AX54" s="354">
        <v>0</v>
      </c>
      <c r="AY54" s="404" t="s">
        <v>217</v>
      </c>
      <c r="AZ54" s="404"/>
      <c r="BA54" s="404"/>
      <c r="BB54" s="319">
        <f>IF((AX$5=0),(0),('Weight Calcs'!$F$46/'Weight Calcs'!$D$46)*AX$54)</f>
        <v>0</v>
      </c>
      <c r="BC54" s="425" t="s">
        <v>225</v>
      </c>
      <c r="BD54" s="425"/>
      <c r="BE54" s="425"/>
      <c r="BF54" s="425"/>
      <c r="BG54" s="357">
        <v>0</v>
      </c>
      <c r="BH54" s="405" t="s">
        <v>217</v>
      </c>
      <c r="BI54" s="405"/>
      <c r="BJ54" s="405"/>
      <c r="BK54" s="321">
        <f>IF((BG$5=0),(0),('Weight Calcs'!$F$46/'Weight Calcs'!$D$46)*BG$54)</f>
        <v>0</v>
      </c>
      <c r="BL54" s="410" t="s">
        <v>225</v>
      </c>
      <c r="BM54" s="410"/>
      <c r="BN54" s="410"/>
      <c r="BO54" s="410"/>
      <c r="BP54" s="358">
        <v>0</v>
      </c>
      <c r="BQ54" s="403" t="s">
        <v>217</v>
      </c>
      <c r="BR54" s="403"/>
      <c r="BS54" s="403"/>
      <c r="BT54" s="323">
        <f>IF((BP$5=0),(0),('Weight Calcs'!$F$46/'Weight Calcs'!$D$46)*BP$54)</f>
        <v>0</v>
      </c>
    </row>
    <row r="55" spans="1:72" s="337" customFormat="1" ht="25.5" x14ac:dyDescent="0.2">
      <c r="A55" s="411" t="s">
        <v>211</v>
      </c>
      <c r="B55" s="411"/>
      <c r="C55" s="411"/>
      <c r="D55" s="335" t="s">
        <v>128</v>
      </c>
      <c r="E55" s="335" t="s">
        <v>129</v>
      </c>
      <c r="F55" s="336" t="s">
        <v>212</v>
      </c>
      <c r="G55" s="335" t="s">
        <v>207</v>
      </c>
      <c r="H55" s="335" t="s">
        <v>208</v>
      </c>
      <c r="I55" s="335"/>
      <c r="J55" s="466" t="s">
        <v>211</v>
      </c>
      <c r="K55" s="466"/>
      <c r="L55" s="466"/>
      <c r="M55" s="335" t="s">
        <v>128</v>
      </c>
      <c r="N55" s="335" t="s">
        <v>129</v>
      </c>
      <c r="O55" s="336" t="s">
        <v>212</v>
      </c>
      <c r="P55" s="335" t="s">
        <v>207</v>
      </c>
      <c r="Q55" s="335" t="s">
        <v>208</v>
      </c>
      <c r="R55" s="335"/>
      <c r="S55" s="411" t="s">
        <v>211</v>
      </c>
      <c r="T55" s="411"/>
      <c r="U55" s="411"/>
      <c r="V55" s="335" t="s">
        <v>128</v>
      </c>
      <c r="W55" s="335" t="s">
        <v>129</v>
      </c>
      <c r="X55" s="336" t="s">
        <v>212</v>
      </c>
      <c r="Y55" s="335" t="s">
        <v>207</v>
      </c>
      <c r="Z55" s="335" t="s">
        <v>208</v>
      </c>
      <c r="AA55" s="335"/>
      <c r="AB55" s="411" t="s">
        <v>211</v>
      </c>
      <c r="AC55" s="411"/>
      <c r="AD55" s="411"/>
      <c r="AE55" s="335" t="s">
        <v>128</v>
      </c>
      <c r="AF55" s="335" t="s">
        <v>129</v>
      </c>
      <c r="AG55" s="336" t="s">
        <v>212</v>
      </c>
      <c r="AH55" s="335" t="s">
        <v>207</v>
      </c>
      <c r="AI55" s="335" t="s">
        <v>208</v>
      </c>
      <c r="AJ55" s="335"/>
      <c r="AK55" s="411" t="s">
        <v>211</v>
      </c>
      <c r="AL55" s="411"/>
      <c r="AM55" s="411"/>
      <c r="AN55" s="335" t="s">
        <v>128</v>
      </c>
      <c r="AO55" s="335" t="s">
        <v>129</v>
      </c>
      <c r="AP55" s="336" t="s">
        <v>212</v>
      </c>
      <c r="AQ55" s="335" t="s">
        <v>207</v>
      </c>
      <c r="AR55" s="335" t="s">
        <v>208</v>
      </c>
      <c r="AS55" s="335"/>
      <c r="AT55" s="411" t="s">
        <v>211</v>
      </c>
      <c r="AU55" s="411"/>
      <c r="AV55" s="411"/>
      <c r="AW55" s="335" t="s">
        <v>128</v>
      </c>
      <c r="AX55" s="335" t="s">
        <v>129</v>
      </c>
      <c r="AY55" s="336" t="s">
        <v>212</v>
      </c>
      <c r="AZ55" s="335" t="s">
        <v>207</v>
      </c>
      <c r="BA55" s="335" t="s">
        <v>208</v>
      </c>
      <c r="BB55" s="335"/>
      <c r="BC55" s="411" t="s">
        <v>211</v>
      </c>
      <c r="BD55" s="411"/>
      <c r="BE55" s="411"/>
      <c r="BF55" s="335" t="s">
        <v>128</v>
      </c>
      <c r="BG55" s="335" t="s">
        <v>129</v>
      </c>
      <c r="BH55" s="336" t="s">
        <v>212</v>
      </c>
      <c r="BI55" s="335" t="s">
        <v>207</v>
      </c>
      <c r="BJ55" s="335" t="s">
        <v>208</v>
      </c>
      <c r="BK55" s="335"/>
      <c r="BL55" s="411" t="s">
        <v>211</v>
      </c>
      <c r="BM55" s="411"/>
      <c r="BN55" s="411"/>
      <c r="BO55" s="335" t="s">
        <v>128</v>
      </c>
      <c r="BP55" s="335" t="s">
        <v>129</v>
      </c>
      <c r="BQ55" s="336" t="s">
        <v>212</v>
      </c>
      <c r="BR55" s="335" t="s">
        <v>207</v>
      </c>
      <c r="BS55" s="335" t="s">
        <v>208</v>
      </c>
      <c r="BT55" s="335"/>
    </row>
    <row r="56" spans="1:72" x14ac:dyDescent="0.2">
      <c r="A56" s="461"/>
      <c r="B56" s="461"/>
      <c r="C56" s="461"/>
      <c r="D56" s="339">
        <v>0</v>
      </c>
      <c r="E56" s="174">
        <f>IF((D56=0),(0),(E$54-D56))</f>
        <v>0</v>
      </c>
      <c r="F56" s="174" t="str">
        <f>IF(ISNA(VLOOKUP(A56,'Weight Calcs'!A$69:$B$122,2,FALSE)),"0",VLOOKUP(A56,'Weight Calcs'!A$69:$B$122,2,FALSE))</f>
        <v>0</v>
      </c>
      <c r="G56" s="174">
        <f>IF((E$54=0),(0),(E56*F56/E$54))</f>
        <v>0</v>
      </c>
      <c r="H56" s="174">
        <f>IF((E$54=0),(0),(D56*F56/E$54))</f>
        <v>0</v>
      </c>
      <c r="I56" s="174"/>
      <c r="J56" s="476"/>
      <c r="K56" s="476"/>
      <c r="L56" s="476"/>
      <c r="M56" s="339">
        <v>0</v>
      </c>
      <c r="N56" s="174">
        <f>IF((M56=0),(0),(N$54-M56))</f>
        <v>0</v>
      </c>
      <c r="O56" s="174" t="str">
        <f>IF(ISNA(VLOOKUP(J56,'Weight Calcs'!$B$69:J$122,2,FALSE)),"0",VLOOKUP(J56,'Weight Calcs'!$B$69:J$122,2,FALSE))</f>
        <v>0</v>
      </c>
      <c r="P56" s="174">
        <f>IF((N$54=0),(0),(N56*O56/N$54))</f>
        <v>0</v>
      </c>
      <c r="Q56" s="174">
        <f>IF((N$54=0),(0),(M56*O56/N$54))</f>
        <v>0</v>
      </c>
      <c r="R56" s="174"/>
      <c r="S56" s="471"/>
      <c r="T56" s="471"/>
      <c r="U56" s="471"/>
      <c r="V56" s="346">
        <v>0</v>
      </c>
      <c r="W56" s="181">
        <f>IF((V56=0),(0),(W$54-V56))</f>
        <v>0</v>
      </c>
      <c r="X56" s="181" t="str">
        <f>IF(ISNA(VLOOKUP(S56,'Weight Calcs'!$B$69:S$122,2,FALSE)),"0",VLOOKUP(S56,'Weight Calcs'!$B$69:S$122,2,FALSE))</f>
        <v>0</v>
      </c>
      <c r="Y56" s="181">
        <f>IF((W$54=0),(0),(W56*X56/W$54))</f>
        <v>0</v>
      </c>
      <c r="Z56" s="181">
        <f>IF((W$54=0),(0),(V56*X56/W$54))</f>
        <v>0</v>
      </c>
      <c r="AA56" s="181"/>
      <c r="AB56" s="448"/>
      <c r="AC56" s="448"/>
      <c r="AD56" s="448"/>
      <c r="AE56" s="348">
        <v>0</v>
      </c>
      <c r="AF56" s="183">
        <f>IF((AE56=0),(0),(AF$54-AE56))</f>
        <v>0</v>
      </c>
      <c r="AG56" s="183" t="str">
        <f>IF(ISNA(VLOOKUP(AB56,'Weight Calcs'!$B$69:AB$122,2,FALSE)),"0",VLOOKUP(AB56,'Weight Calcs'!$B$69:AB$122,2,FALSE))</f>
        <v>0</v>
      </c>
      <c r="AH56" s="183">
        <f>IF((AF$54=0),(0),(AF56*AG56/AF$54))</f>
        <v>0</v>
      </c>
      <c r="AI56" s="183">
        <f>IF((AF$54=0),(0),(AE56*AG56/AF$54))</f>
        <v>0</v>
      </c>
      <c r="AJ56" s="183"/>
      <c r="AK56" s="436"/>
      <c r="AL56" s="436"/>
      <c r="AM56" s="436"/>
      <c r="AN56" s="352">
        <v>0</v>
      </c>
      <c r="AO56" s="185">
        <f>IF((AN56=0),(0),(AO$54-AN56))</f>
        <v>0</v>
      </c>
      <c r="AP56" s="185" t="str">
        <f>IF(ISNA(VLOOKUP(AK56,'Weight Calcs'!$B$69:AK$122,2,FALSE)),"0",VLOOKUP(AK56,'Weight Calcs'!$B$69:AK$122,2,FALSE))</f>
        <v>0</v>
      </c>
      <c r="AQ56" s="185">
        <f>IF((AO$54=0),(0),(AO56*AP56/AO$54))</f>
        <v>0</v>
      </c>
      <c r="AR56" s="185">
        <f>IF((AO$54=0),(0),(AN56*AP56/AO$54))</f>
        <v>0</v>
      </c>
      <c r="AS56" s="185"/>
      <c r="AT56" s="426"/>
      <c r="AU56" s="426"/>
      <c r="AV56" s="426"/>
      <c r="AW56" s="355">
        <v>0</v>
      </c>
      <c r="AX56" s="187">
        <f>IF((AW56=0),(0),(AX$54-AW56))</f>
        <v>0</v>
      </c>
      <c r="AY56" s="187" t="str">
        <f>IF(ISNA(VLOOKUP(AT56,'Weight Calcs'!$B$69:AT$122,2,FALSE)),"0",VLOOKUP(AT56,'Weight Calcs'!$B$69:AT$122,2,FALSE))</f>
        <v>0</v>
      </c>
      <c r="AZ56" s="187">
        <f>IF((AX$54=0),(0),(AX56*AY56/AX$54))</f>
        <v>0</v>
      </c>
      <c r="BA56" s="187">
        <f>IF((AX$54=0),(0),(AW56*AY56/AX$54))</f>
        <v>0</v>
      </c>
      <c r="BB56" s="187"/>
      <c r="BC56" s="424"/>
      <c r="BD56" s="424"/>
      <c r="BE56" s="424"/>
      <c r="BF56" s="359">
        <v>0</v>
      </c>
      <c r="BG56" s="189">
        <f>IF((BF56=0),(0),(BG$54-BF56))</f>
        <v>0</v>
      </c>
      <c r="BH56" s="189" t="str">
        <f>IF(ISNA(VLOOKUP(BC56,'Weight Calcs'!$B$69:BC$122,2,FALSE)),"0",VLOOKUP(BC56,'Weight Calcs'!$B$69:BC$122,2,FALSE))</f>
        <v>0</v>
      </c>
      <c r="BI56" s="189">
        <f>IF((BG$54=0),(0),(BG56*BH56/BG$54))</f>
        <v>0</v>
      </c>
      <c r="BJ56" s="189">
        <f>IF((BG$54=0),(0),(BF56*BH56/BG$54))</f>
        <v>0</v>
      </c>
      <c r="BK56" s="189"/>
      <c r="BL56" s="407"/>
      <c r="BM56" s="407"/>
      <c r="BN56" s="407"/>
      <c r="BO56" s="361">
        <v>0</v>
      </c>
      <c r="BP56" s="191">
        <f>IF((BO56=0),(0),(BP$54-BO56))</f>
        <v>0</v>
      </c>
      <c r="BQ56" s="191" t="str">
        <f>IF(ISNA(VLOOKUP(BL56,'Weight Calcs'!$B$69:BL$122,2,FALSE)),"0",VLOOKUP(BL56,'Weight Calcs'!$B$69:BL$122,2,FALSE))</f>
        <v>0</v>
      </c>
      <c r="BR56" s="191">
        <f>IF((BP$54=0),(0),(BP56*BQ56/BP$54))</f>
        <v>0</v>
      </c>
      <c r="BS56" s="191">
        <f>IF((BP$54=0),(0),(BO56*BQ56/BP$54))</f>
        <v>0</v>
      </c>
      <c r="BT56" s="190"/>
    </row>
    <row r="57" spans="1:72" x14ac:dyDescent="0.2">
      <c r="A57" s="462"/>
      <c r="B57" s="462"/>
      <c r="C57" s="462"/>
      <c r="D57" s="340">
        <v>0</v>
      </c>
      <c r="E57" s="193">
        <f t="shared" ref="E57:E65" si="72">IF((D57=0),(0),(E$54-D57))</f>
        <v>0</v>
      </c>
      <c r="F57" s="193" t="str">
        <f>IF(ISNA(VLOOKUP(A57,'Weight Calcs'!A$69:$B$122,2,FALSE)),"0",VLOOKUP(A57,'Weight Calcs'!A$69:$B$122,2,FALSE))</f>
        <v>0</v>
      </c>
      <c r="G57" s="193">
        <f t="shared" ref="G57:G65" si="73">IF((E$54=0),(0),(E57*F57/E$54))</f>
        <v>0</v>
      </c>
      <c r="H57" s="193">
        <f t="shared" ref="H57:H65" si="74">IF((E$54=0),(0),(D57*F57/E$54))</f>
        <v>0</v>
      </c>
      <c r="I57" s="193"/>
      <c r="J57" s="477"/>
      <c r="K57" s="477"/>
      <c r="L57" s="477"/>
      <c r="M57" s="343">
        <v>0</v>
      </c>
      <c r="N57" s="195">
        <f t="shared" ref="N57:N65" si="75">IF((M57=0),(0),(N$54-M57))</f>
        <v>0</v>
      </c>
      <c r="O57" s="195" t="str">
        <f>IF(ISNA(VLOOKUP(J57,'Weight Calcs'!$B$69:J$122,2,FALSE)),"0",VLOOKUP(J57,'Weight Calcs'!$B$69:J$122,2,FALSE))</f>
        <v>0</v>
      </c>
      <c r="P57" s="195">
        <f t="shared" ref="P57:P65" si="76">IF((N$54=0),(0),(N57*O57/N$54))</f>
        <v>0</v>
      </c>
      <c r="Q57" s="195">
        <f t="shared" ref="Q57:Q65" si="77">IF((N$54=0),(0),(M57*O57/N$54))</f>
        <v>0</v>
      </c>
      <c r="R57" s="195"/>
      <c r="S57" s="472"/>
      <c r="T57" s="472"/>
      <c r="U57" s="472"/>
      <c r="V57" s="347">
        <v>0</v>
      </c>
      <c r="W57" s="197">
        <f t="shared" ref="W57:W65" si="78">IF((V57=0),(0),(W$54-V57))</f>
        <v>0</v>
      </c>
      <c r="X57" s="197" t="str">
        <f>IF(ISNA(VLOOKUP(S57,'Weight Calcs'!$B$69:S$122,2,FALSE)),"0",VLOOKUP(S57,'Weight Calcs'!$B$69:S$122,2,FALSE))</f>
        <v>0</v>
      </c>
      <c r="Y57" s="197">
        <f t="shared" ref="Y57:Y65" si="79">IF((W$54=0),(0),(W57*X57/W$54))</f>
        <v>0</v>
      </c>
      <c r="Z57" s="197">
        <f t="shared" ref="Z57:Z65" si="80">IF((W$54=0),(0),(V57*X57/W$54))</f>
        <v>0</v>
      </c>
      <c r="AA57" s="197"/>
      <c r="AB57" s="447"/>
      <c r="AC57" s="447"/>
      <c r="AD57" s="447"/>
      <c r="AE57" s="349">
        <v>0</v>
      </c>
      <c r="AF57" s="199">
        <f t="shared" ref="AF57:AF65" si="81">IF((AE57=0),(0),(AF$54-AE57))</f>
        <v>0</v>
      </c>
      <c r="AG57" s="199" t="str">
        <f>IF(ISNA(VLOOKUP(AB57,'Weight Calcs'!$B$69:AB$122,2,FALSE)),"0",VLOOKUP(AB57,'Weight Calcs'!$B$69:AB$122,2,FALSE))</f>
        <v>0</v>
      </c>
      <c r="AH57" s="199">
        <f t="shared" ref="AH57:AH65" si="82">IF((AF$54=0),(0),(AF57*AG57/AF$54))</f>
        <v>0</v>
      </c>
      <c r="AI57" s="199">
        <f t="shared" ref="AI57:AI65" si="83">IF((AF$54=0),(0),(AE57*AG57/AF$54))</f>
        <v>0</v>
      </c>
      <c r="AJ57" s="199"/>
      <c r="AK57" s="435"/>
      <c r="AL57" s="435"/>
      <c r="AM57" s="435"/>
      <c r="AN57" s="353">
        <v>0</v>
      </c>
      <c r="AO57" s="201">
        <f t="shared" ref="AO57:AO65" si="84">IF((AN57=0),(0),(AO$54-AN57))</f>
        <v>0</v>
      </c>
      <c r="AP57" s="201" t="str">
        <f>IF(ISNA(VLOOKUP(AK57,'Weight Calcs'!$B$69:AK$122,2,FALSE)),"0",VLOOKUP(AK57,'Weight Calcs'!$B$69:AK$122,2,FALSE))</f>
        <v>0</v>
      </c>
      <c r="AQ57" s="201">
        <f t="shared" ref="AQ57:AQ65" si="85">IF((AO$54=0),(0),(AO57*AP57/AO$54))</f>
        <v>0</v>
      </c>
      <c r="AR57" s="201">
        <f t="shared" ref="AR57:AR65" si="86">IF((AO$54=0),(0),(AN57*AP57/AO$54))</f>
        <v>0</v>
      </c>
      <c r="AS57" s="201"/>
      <c r="AT57" s="427"/>
      <c r="AU57" s="427"/>
      <c r="AV57" s="427"/>
      <c r="AW57" s="356">
        <v>0</v>
      </c>
      <c r="AX57" s="203">
        <f t="shared" ref="AX57:AX65" si="87">IF((AW57=0),(0),(AX$54-AW57))</f>
        <v>0</v>
      </c>
      <c r="AY57" s="203" t="str">
        <f>IF(ISNA(VLOOKUP(AT57,'Weight Calcs'!$B$69:AT$122,2,FALSE)),"0",VLOOKUP(AT57,'Weight Calcs'!$B$69:AT$122,2,FALSE))</f>
        <v>0</v>
      </c>
      <c r="AZ57" s="203">
        <f t="shared" ref="AZ57:AZ65" si="88">IF((AX$54=0),(0),(AX57*AY57/AX$54))</f>
        <v>0</v>
      </c>
      <c r="BA57" s="203">
        <f t="shared" ref="BA57:BA65" si="89">IF((AX$54=0),(0),(AW57*AY57/AX$54))</f>
        <v>0</v>
      </c>
      <c r="BB57" s="203"/>
      <c r="BC57" s="423"/>
      <c r="BD57" s="423"/>
      <c r="BE57" s="423"/>
      <c r="BF57" s="360">
        <v>0</v>
      </c>
      <c r="BG57" s="205">
        <f t="shared" ref="BG57:BG65" si="90">IF((BF57=0),(0),(BG$54-BF57))</f>
        <v>0</v>
      </c>
      <c r="BH57" s="205" t="str">
        <f>IF(ISNA(VLOOKUP(BC57,'Weight Calcs'!$B$69:BC$122,2,FALSE)),"0",VLOOKUP(BC57,'Weight Calcs'!$B$69:BC$122,2,FALSE))</f>
        <v>0</v>
      </c>
      <c r="BI57" s="205">
        <f t="shared" ref="BI57:BI65" si="91">IF((BG$54=0),(0),(BG57*BH57/BG$54))</f>
        <v>0</v>
      </c>
      <c r="BJ57" s="205">
        <f t="shared" ref="BJ57:BJ65" si="92">IF((BG$54=0),(0),(BF57*BH57/BG$54))</f>
        <v>0</v>
      </c>
      <c r="BK57" s="205"/>
      <c r="BL57" s="406"/>
      <c r="BM57" s="406"/>
      <c r="BN57" s="406"/>
      <c r="BO57" s="362">
        <v>0</v>
      </c>
      <c r="BP57" s="207">
        <f t="shared" ref="BP57:BP65" si="93">IF((BO57=0),(0),(BP$54-BO57))</f>
        <v>0</v>
      </c>
      <c r="BQ57" s="207" t="str">
        <f>IF(ISNA(VLOOKUP(BL57,'Weight Calcs'!$B$69:BL$122,2,FALSE)),"0",VLOOKUP(BL57,'Weight Calcs'!$B$69:BL$122,2,FALSE))</f>
        <v>0</v>
      </c>
      <c r="BR57" s="207">
        <f t="shared" ref="BR57:BR65" si="94">IF((BP$54=0),(0),(BP57*BQ57/BP$54))</f>
        <v>0</v>
      </c>
      <c r="BS57" s="207">
        <f t="shared" ref="BS57:BS65" si="95">IF((BP$54=0),(0),(BO57*BQ57/BP$54))</f>
        <v>0</v>
      </c>
      <c r="BT57" s="206"/>
    </row>
    <row r="58" spans="1:72" x14ac:dyDescent="0.2">
      <c r="A58" s="461"/>
      <c r="B58" s="461"/>
      <c r="C58" s="461"/>
      <c r="D58" s="339">
        <v>0</v>
      </c>
      <c r="E58" s="174">
        <f t="shared" si="72"/>
        <v>0</v>
      </c>
      <c r="F58" s="174" t="str">
        <f>IF(ISNA(VLOOKUP(A58,'Weight Calcs'!A$69:$B$122,2,FALSE)),"0",VLOOKUP(A58,'Weight Calcs'!A$69:$B$122,2,FALSE))</f>
        <v>0</v>
      </c>
      <c r="G58" s="174">
        <f t="shared" si="73"/>
        <v>0</v>
      </c>
      <c r="H58" s="174">
        <f t="shared" si="74"/>
        <v>0</v>
      </c>
      <c r="I58" s="174"/>
      <c r="J58" s="476"/>
      <c r="K58" s="476"/>
      <c r="L58" s="476"/>
      <c r="M58" s="339">
        <v>0</v>
      </c>
      <c r="N58" s="174">
        <f t="shared" si="75"/>
        <v>0</v>
      </c>
      <c r="O58" s="174" t="str">
        <f>IF(ISNA(VLOOKUP(J58,'Weight Calcs'!$B$69:J$122,2,FALSE)),"0",VLOOKUP(J58,'Weight Calcs'!$B$69:J$122,2,FALSE))</f>
        <v>0</v>
      </c>
      <c r="P58" s="174">
        <f t="shared" si="76"/>
        <v>0</v>
      </c>
      <c r="Q58" s="174">
        <f t="shared" si="77"/>
        <v>0</v>
      </c>
      <c r="R58" s="174"/>
      <c r="S58" s="471"/>
      <c r="T58" s="471"/>
      <c r="U58" s="471"/>
      <c r="V58" s="346">
        <v>0</v>
      </c>
      <c r="W58" s="181">
        <f t="shared" si="78"/>
        <v>0</v>
      </c>
      <c r="X58" s="181" t="str">
        <f>IF(ISNA(VLOOKUP(S58,'Weight Calcs'!$B$69:S$122,2,FALSE)),"0",VLOOKUP(S58,'Weight Calcs'!$B$69:S$122,2,FALSE))</f>
        <v>0</v>
      </c>
      <c r="Y58" s="181">
        <f t="shared" si="79"/>
        <v>0</v>
      </c>
      <c r="Z58" s="181">
        <f t="shared" si="80"/>
        <v>0</v>
      </c>
      <c r="AA58" s="181"/>
      <c r="AB58" s="448"/>
      <c r="AC58" s="448"/>
      <c r="AD58" s="448"/>
      <c r="AE58" s="348">
        <v>0</v>
      </c>
      <c r="AF58" s="183">
        <f t="shared" si="81"/>
        <v>0</v>
      </c>
      <c r="AG58" s="183" t="str">
        <f>IF(ISNA(VLOOKUP(AB58,'Weight Calcs'!$B$69:AB$122,2,FALSE)),"0",VLOOKUP(AB58,'Weight Calcs'!$B$69:AB$122,2,FALSE))</f>
        <v>0</v>
      </c>
      <c r="AH58" s="183">
        <f t="shared" si="82"/>
        <v>0</v>
      </c>
      <c r="AI58" s="183">
        <f t="shared" si="83"/>
        <v>0</v>
      </c>
      <c r="AJ58" s="183"/>
      <c r="AK58" s="436"/>
      <c r="AL58" s="436"/>
      <c r="AM58" s="436"/>
      <c r="AN58" s="352">
        <v>0</v>
      </c>
      <c r="AO58" s="185">
        <f t="shared" si="84"/>
        <v>0</v>
      </c>
      <c r="AP58" s="185" t="str">
        <f>IF(ISNA(VLOOKUP(AK58,'Weight Calcs'!$B$69:AK$122,2,FALSE)),"0",VLOOKUP(AK58,'Weight Calcs'!$B$69:AK$122,2,FALSE))</f>
        <v>0</v>
      </c>
      <c r="AQ58" s="185">
        <f t="shared" si="85"/>
        <v>0</v>
      </c>
      <c r="AR58" s="185">
        <f t="shared" si="86"/>
        <v>0</v>
      </c>
      <c r="AS58" s="185"/>
      <c r="AT58" s="426"/>
      <c r="AU58" s="426"/>
      <c r="AV58" s="426"/>
      <c r="AW58" s="355">
        <v>0</v>
      </c>
      <c r="AX58" s="187">
        <f t="shared" si="87"/>
        <v>0</v>
      </c>
      <c r="AY58" s="187" t="str">
        <f>IF(ISNA(VLOOKUP(AT58,'Weight Calcs'!$B$69:AT$122,2,FALSE)),"0",VLOOKUP(AT58,'Weight Calcs'!$B$69:AT$122,2,FALSE))</f>
        <v>0</v>
      </c>
      <c r="AZ58" s="187">
        <f t="shared" si="88"/>
        <v>0</v>
      </c>
      <c r="BA58" s="187">
        <f t="shared" si="89"/>
        <v>0</v>
      </c>
      <c r="BB58" s="187"/>
      <c r="BC58" s="424"/>
      <c r="BD58" s="424"/>
      <c r="BE58" s="424"/>
      <c r="BF58" s="359">
        <v>0</v>
      </c>
      <c r="BG58" s="189">
        <f t="shared" si="90"/>
        <v>0</v>
      </c>
      <c r="BH58" s="189" t="str">
        <f>IF(ISNA(VLOOKUP(BC58,'Weight Calcs'!$B$69:BC$122,2,FALSE)),"0",VLOOKUP(BC58,'Weight Calcs'!$B$69:BC$122,2,FALSE))</f>
        <v>0</v>
      </c>
      <c r="BI58" s="189">
        <f t="shared" si="91"/>
        <v>0</v>
      </c>
      <c r="BJ58" s="189">
        <f t="shared" si="92"/>
        <v>0</v>
      </c>
      <c r="BK58" s="189"/>
      <c r="BL58" s="407"/>
      <c r="BM58" s="407"/>
      <c r="BN58" s="407"/>
      <c r="BO58" s="361">
        <v>0</v>
      </c>
      <c r="BP58" s="191">
        <f t="shared" si="93"/>
        <v>0</v>
      </c>
      <c r="BQ58" s="191" t="str">
        <f>IF(ISNA(VLOOKUP(BL58,'Weight Calcs'!$B$69:BL$122,2,FALSE)),"0",VLOOKUP(BL58,'Weight Calcs'!$B$69:BL$122,2,FALSE))</f>
        <v>0</v>
      </c>
      <c r="BR58" s="191">
        <f t="shared" si="94"/>
        <v>0</v>
      </c>
      <c r="BS58" s="191">
        <f t="shared" si="95"/>
        <v>0</v>
      </c>
      <c r="BT58" s="190"/>
    </row>
    <row r="59" spans="1:72" x14ac:dyDescent="0.2">
      <c r="A59" s="462"/>
      <c r="B59" s="462"/>
      <c r="C59" s="462"/>
      <c r="D59" s="340">
        <v>0</v>
      </c>
      <c r="E59" s="193">
        <f t="shared" si="72"/>
        <v>0</v>
      </c>
      <c r="F59" s="193" t="str">
        <f>IF(ISNA(VLOOKUP(A59,'Weight Calcs'!A$69:$B$122,2,FALSE)),"0",VLOOKUP(A59,'Weight Calcs'!A$69:$B$122,2,FALSE))</f>
        <v>0</v>
      </c>
      <c r="G59" s="193">
        <f t="shared" si="73"/>
        <v>0</v>
      </c>
      <c r="H59" s="193">
        <f t="shared" si="74"/>
        <v>0</v>
      </c>
      <c r="I59" s="193"/>
      <c r="J59" s="477"/>
      <c r="K59" s="477"/>
      <c r="L59" s="477"/>
      <c r="M59" s="343">
        <v>0</v>
      </c>
      <c r="N59" s="195">
        <f t="shared" si="75"/>
        <v>0</v>
      </c>
      <c r="O59" s="195" t="str">
        <f>IF(ISNA(VLOOKUP(J59,'Weight Calcs'!$B$69:J$122,2,FALSE)),"0",VLOOKUP(J59,'Weight Calcs'!$B$69:J$122,2,FALSE))</f>
        <v>0</v>
      </c>
      <c r="P59" s="195">
        <f t="shared" si="76"/>
        <v>0</v>
      </c>
      <c r="Q59" s="195">
        <f t="shared" si="77"/>
        <v>0</v>
      </c>
      <c r="R59" s="195"/>
      <c r="S59" s="472"/>
      <c r="T59" s="472"/>
      <c r="U59" s="472"/>
      <c r="V59" s="347">
        <v>0</v>
      </c>
      <c r="W59" s="197">
        <f t="shared" si="78"/>
        <v>0</v>
      </c>
      <c r="X59" s="197" t="str">
        <f>IF(ISNA(VLOOKUP(S59,'Weight Calcs'!$B$69:S$122,2,FALSE)),"0",VLOOKUP(S59,'Weight Calcs'!$B$69:S$122,2,FALSE))</f>
        <v>0</v>
      </c>
      <c r="Y59" s="197">
        <f t="shared" si="79"/>
        <v>0</v>
      </c>
      <c r="Z59" s="197">
        <f t="shared" si="80"/>
        <v>0</v>
      </c>
      <c r="AA59" s="197"/>
      <c r="AB59" s="447"/>
      <c r="AC59" s="447"/>
      <c r="AD59" s="447"/>
      <c r="AE59" s="349">
        <v>0</v>
      </c>
      <c r="AF59" s="199">
        <f t="shared" si="81"/>
        <v>0</v>
      </c>
      <c r="AG59" s="199" t="str">
        <f>IF(ISNA(VLOOKUP(AB59,'Weight Calcs'!$B$69:AB$122,2,FALSE)),"0",VLOOKUP(AB59,'Weight Calcs'!$B$69:AB$122,2,FALSE))</f>
        <v>0</v>
      </c>
      <c r="AH59" s="199">
        <f t="shared" si="82"/>
        <v>0</v>
      </c>
      <c r="AI59" s="199">
        <f t="shared" si="83"/>
        <v>0</v>
      </c>
      <c r="AJ59" s="199"/>
      <c r="AK59" s="435"/>
      <c r="AL59" s="435"/>
      <c r="AM59" s="435"/>
      <c r="AN59" s="353">
        <v>0</v>
      </c>
      <c r="AO59" s="201">
        <f t="shared" si="84"/>
        <v>0</v>
      </c>
      <c r="AP59" s="201" t="str">
        <f>IF(ISNA(VLOOKUP(AK59,'Weight Calcs'!$B$69:AK$122,2,FALSE)),"0",VLOOKUP(AK59,'Weight Calcs'!$B$69:AK$122,2,FALSE))</f>
        <v>0</v>
      </c>
      <c r="AQ59" s="201">
        <f t="shared" si="85"/>
        <v>0</v>
      </c>
      <c r="AR59" s="201">
        <f t="shared" si="86"/>
        <v>0</v>
      </c>
      <c r="AS59" s="201"/>
      <c r="AT59" s="427"/>
      <c r="AU59" s="427"/>
      <c r="AV59" s="427"/>
      <c r="AW59" s="356">
        <v>0</v>
      </c>
      <c r="AX59" s="203">
        <f t="shared" si="87"/>
        <v>0</v>
      </c>
      <c r="AY59" s="203" t="str">
        <f>IF(ISNA(VLOOKUP(AT59,'Weight Calcs'!$B$69:AT$122,2,FALSE)),"0",VLOOKUP(AT59,'Weight Calcs'!$B$69:AT$122,2,FALSE))</f>
        <v>0</v>
      </c>
      <c r="AZ59" s="203">
        <f t="shared" si="88"/>
        <v>0</v>
      </c>
      <c r="BA59" s="203">
        <f t="shared" si="89"/>
        <v>0</v>
      </c>
      <c r="BB59" s="203"/>
      <c r="BC59" s="423"/>
      <c r="BD59" s="423"/>
      <c r="BE59" s="423"/>
      <c r="BF59" s="360">
        <v>0</v>
      </c>
      <c r="BG59" s="205">
        <f t="shared" si="90"/>
        <v>0</v>
      </c>
      <c r="BH59" s="205" t="str">
        <f>IF(ISNA(VLOOKUP(BC59,'Weight Calcs'!$B$69:BC$122,2,FALSE)),"0",VLOOKUP(BC59,'Weight Calcs'!$B$69:BC$122,2,FALSE))</f>
        <v>0</v>
      </c>
      <c r="BI59" s="205">
        <f t="shared" si="91"/>
        <v>0</v>
      </c>
      <c r="BJ59" s="205">
        <f t="shared" si="92"/>
        <v>0</v>
      </c>
      <c r="BK59" s="205"/>
      <c r="BL59" s="406"/>
      <c r="BM59" s="406"/>
      <c r="BN59" s="406"/>
      <c r="BO59" s="362">
        <v>0</v>
      </c>
      <c r="BP59" s="207">
        <f t="shared" si="93"/>
        <v>0</v>
      </c>
      <c r="BQ59" s="207" t="str">
        <f>IF(ISNA(VLOOKUP(BL59,'Weight Calcs'!$B$69:BL$122,2,FALSE)),"0",VLOOKUP(BL59,'Weight Calcs'!$B$69:BL$122,2,FALSE))</f>
        <v>0</v>
      </c>
      <c r="BR59" s="207">
        <f t="shared" si="94"/>
        <v>0</v>
      </c>
      <c r="BS59" s="207">
        <f t="shared" si="95"/>
        <v>0</v>
      </c>
      <c r="BT59" s="206"/>
    </row>
    <row r="60" spans="1:72" x14ac:dyDescent="0.2">
      <c r="A60" s="461"/>
      <c r="B60" s="461"/>
      <c r="C60" s="461"/>
      <c r="D60" s="339">
        <v>0</v>
      </c>
      <c r="E60" s="174">
        <f t="shared" si="72"/>
        <v>0</v>
      </c>
      <c r="F60" s="174" t="str">
        <f>IF(ISNA(VLOOKUP(A60,'Weight Calcs'!A$69:$B$122,2,FALSE)),"0",VLOOKUP(A60,'Weight Calcs'!A$69:$B$122,2,FALSE))</f>
        <v>0</v>
      </c>
      <c r="G60" s="174">
        <f t="shared" si="73"/>
        <v>0</v>
      </c>
      <c r="H60" s="174">
        <f t="shared" si="74"/>
        <v>0</v>
      </c>
      <c r="I60" s="174"/>
      <c r="J60" s="476"/>
      <c r="K60" s="476"/>
      <c r="L60" s="476"/>
      <c r="M60" s="339">
        <v>0</v>
      </c>
      <c r="N60" s="174">
        <f t="shared" si="75"/>
        <v>0</v>
      </c>
      <c r="O60" s="174" t="str">
        <f>IF(ISNA(VLOOKUP(J60,'Weight Calcs'!$B$69:J$122,2,FALSE)),"0",VLOOKUP(J60,'Weight Calcs'!$B$69:J$122,2,FALSE))</f>
        <v>0</v>
      </c>
      <c r="P60" s="174">
        <f t="shared" si="76"/>
        <v>0</v>
      </c>
      <c r="Q60" s="174">
        <f t="shared" si="77"/>
        <v>0</v>
      </c>
      <c r="R60" s="174"/>
      <c r="S60" s="471"/>
      <c r="T60" s="471"/>
      <c r="U60" s="471"/>
      <c r="V60" s="346">
        <v>0</v>
      </c>
      <c r="W60" s="181">
        <f t="shared" si="78"/>
        <v>0</v>
      </c>
      <c r="X60" s="181" t="str">
        <f>IF(ISNA(VLOOKUP(S60,'Weight Calcs'!$B$69:S$122,2,FALSE)),"0",VLOOKUP(S60,'Weight Calcs'!$B$69:S$122,2,FALSE))</f>
        <v>0</v>
      </c>
      <c r="Y60" s="181">
        <f t="shared" si="79"/>
        <v>0</v>
      </c>
      <c r="Z60" s="181">
        <f t="shared" si="80"/>
        <v>0</v>
      </c>
      <c r="AA60" s="181"/>
      <c r="AB60" s="448"/>
      <c r="AC60" s="448"/>
      <c r="AD60" s="448"/>
      <c r="AE60" s="348">
        <v>0</v>
      </c>
      <c r="AF60" s="183">
        <f t="shared" si="81"/>
        <v>0</v>
      </c>
      <c r="AG60" s="183" t="str">
        <f>IF(ISNA(VLOOKUP(AB60,'Weight Calcs'!$B$69:AB$122,2,FALSE)),"0",VLOOKUP(AB60,'Weight Calcs'!$B$69:AB$122,2,FALSE))</f>
        <v>0</v>
      </c>
      <c r="AH60" s="183">
        <f t="shared" si="82"/>
        <v>0</v>
      </c>
      <c r="AI60" s="183">
        <f t="shared" si="83"/>
        <v>0</v>
      </c>
      <c r="AJ60" s="183"/>
      <c r="AK60" s="436"/>
      <c r="AL60" s="436"/>
      <c r="AM60" s="436"/>
      <c r="AN60" s="352">
        <v>0</v>
      </c>
      <c r="AO60" s="185">
        <f t="shared" si="84"/>
        <v>0</v>
      </c>
      <c r="AP60" s="185" t="str">
        <f>IF(ISNA(VLOOKUP(AK60,'Weight Calcs'!$B$69:AK$122,2,FALSE)),"0",VLOOKUP(AK60,'Weight Calcs'!$B$69:AK$122,2,FALSE))</f>
        <v>0</v>
      </c>
      <c r="AQ60" s="185">
        <f t="shared" si="85"/>
        <v>0</v>
      </c>
      <c r="AR60" s="185">
        <f t="shared" si="86"/>
        <v>0</v>
      </c>
      <c r="AS60" s="185"/>
      <c r="AT60" s="426"/>
      <c r="AU60" s="426"/>
      <c r="AV60" s="426"/>
      <c r="AW60" s="355">
        <v>0</v>
      </c>
      <c r="AX60" s="187">
        <f t="shared" si="87"/>
        <v>0</v>
      </c>
      <c r="AY60" s="187" t="str">
        <f>IF(ISNA(VLOOKUP(AT60,'Weight Calcs'!$B$69:AT$122,2,FALSE)),"0",VLOOKUP(AT60,'Weight Calcs'!$B$69:AT$122,2,FALSE))</f>
        <v>0</v>
      </c>
      <c r="AZ60" s="187">
        <f t="shared" si="88"/>
        <v>0</v>
      </c>
      <c r="BA60" s="187">
        <f t="shared" si="89"/>
        <v>0</v>
      </c>
      <c r="BB60" s="187"/>
      <c r="BC60" s="424"/>
      <c r="BD60" s="424"/>
      <c r="BE60" s="424"/>
      <c r="BF60" s="359">
        <v>0</v>
      </c>
      <c r="BG60" s="189">
        <f t="shared" si="90"/>
        <v>0</v>
      </c>
      <c r="BH60" s="189" t="str">
        <f>IF(ISNA(VLOOKUP(BC60,'Weight Calcs'!$B$69:BC$122,2,FALSE)),"0",VLOOKUP(BC60,'Weight Calcs'!$B$69:BC$122,2,FALSE))</f>
        <v>0</v>
      </c>
      <c r="BI60" s="189">
        <f t="shared" si="91"/>
        <v>0</v>
      </c>
      <c r="BJ60" s="189">
        <f t="shared" si="92"/>
        <v>0</v>
      </c>
      <c r="BK60" s="189"/>
      <c r="BL60" s="407"/>
      <c r="BM60" s="407"/>
      <c r="BN60" s="407"/>
      <c r="BO60" s="361">
        <v>0</v>
      </c>
      <c r="BP60" s="191">
        <f t="shared" si="93"/>
        <v>0</v>
      </c>
      <c r="BQ60" s="191" t="str">
        <f>IF(ISNA(VLOOKUP(BL60,'Weight Calcs'!$B$69:BL$122,2,FALSE)),"0",VLOOKUP(BL60,'Weight Calcs'!$B$69:BL$122,2,FALSE))</f>
        <v>0</v>
      </c>
      <c r="BR60" s="191">
        <f t="shared" si="94"/>
        <v>0</v>
      </c>
      <c r="BS60" s="191">
        <f t="shared" si="95"/>
        <v>0</v>
      </c>
      <c r="BT60" s="190"/>
    </row>
    <row r="61" spans="1:72" x14ac:dyDescent="0.2">
      <c r="A61" s="462"/>
      <c r="B61" s="462"/>
      <c r="C61" s="462"/>
      <c r="D61" s="340">
        <v>0</v>
      </c>
      <c r="E61" s="193">
        <f t="shared" si="72"/>
        <v>0</v>
      </c>
      <c r="F61" s="193" t="str">
        <f>IF(ISNA(VLOOKUP(A61,'Weight Calcs'!A$69:$B$122,2,FALSE)),"0",VLOOKUP(A61,'Weight Calcs'!A$69:$B$122,2,FALSE))</f>
        <v>0</v>
      </c>
      <c r="G61" s="193">
        <f t="shared" si="73"/>
        <v>0</v>
      </c>
      <c r="H61" s="193">
        <f t="shared" si="74"/>
        <v>0</v>
      </c>
      <c r="I61" s="193"/>
      <c r="J61" s="477"/>
      <c r="K61" s="477"/>
      <c r="L61" s="477"/>
      <c r="M61" s="343">
        <v>0</v>
      </c>
      <c r="N61" s="195">
        <f t="shared" si="75"/>
        <v>0</v>
      </c>
      <c r="O61" s="195" t="str">
        <f>IF(ISNA(VLOOKUP(J61,'Weight Calcs'!$B$69:J$122,2,FALSE)),"0",VLOOKUP(J61,'Weight Calcs'!$B$69:J$122,2,FALSE))</f>
        <v>0</v>
      </c>
      <c r="P61" s="195">
        <f t="shared" si="76"/>
        <v>0</v>
      </c>
      <c r="Q61" s="195">
        <f t="shared" si="77"/>
        <v>0</v>
      </c>
      <c r="R61" s="195"/>
      <c r="S61" s="472"/>
      <c r="T61" s="472"/>
      <c r="U61" s="472"/>
      <c r="V61" s="347">
        <v>0</v>
      </c>
      <c r="W61" s="197">
        <f t="shared" si="78"/>
        <v>0</v>
      </c>
      <c r="X61" s="197" t="str">
        <f>IF(ISNA(VLOOKUP(S61,'Weight Calcs'!$B$69:S$122,2,FALSE)),"0",VLOOKUP(S61,'Weight Calcs'!$B$69:S$122,2,FALSE))</f>
        <v>0</v>
      </c>
      <c r="Y61" s="197">
        <f t="shared" si="79"/>
        <v>0</v>
      </c>
      <c r="Z61" s="197">
        <f t="shared" si="80"/>
        <v>0</v>
      </c>
      <c r="AA61" s="197"/>
      <c r="AB61" s="447"/>
      <c r="AC61" s="447"/>
      <c r="AD61" s="447"/>
      <c r="AE61" s="349">
        <v>0</v>
      </c>
      <c r="AF61" s="199">
        <f t="shared" si="81"/>
        <v>0</v>
      </c>
      <c r="AG61" s="199" t="str">
        <f>IF(ISNA(VLOOKUP(AB61,'Weight Calcs'!$B$69:AB$122,2,FALSE)),"0",VLOOKUP(AB61,'Weight Calcs'!$B$69:AB$122,2,FALSE))</f>
        <v>0</v>
      </c>
      <c r="AH61" s="199">
        <f t="shared" si="82"/>
        <v>0</v>
      </c>
      <c r="AI61" s="199">
        <f t="shared" si="83"/>
        <v>0</v>
      </c>
      <c r="AJ61" s="199"/>
      <c r="AK61" s="435"/>
      <c r="AL61" s="435"/>
      <c r="AM61" s="435"/>
      <c r="AN61" s="353">
        <v>0</v>
      </c>
      <c r="AO61" s="201">
        <f t="shared" si="84"/>
        <v>0</v>
      </c>
      <c r="AP61" s="201" t="str">
        <f>IF(ISNA(VLOOKUP(AK61,'Weight Calcs'!$B$69:AK$122,2,FALSE)),"0",VLOOKUP(AK61,'Weight Calcs'!$B$69:AK$122,2,FALSE))</f>
        <v>0</v>
      </c>
      <c r="AQ61" s="201">
        <f t="shared" si="85"/>
        <v>0</v>
      </c>
      <c r="AR61" s="201">
        <f t="shared" si="86"/>
        <v>0</v>
      </c>
      <c r="AS61" s="201"/>
      <c r="AT61" s="427"/>
      <c r="AU61" s="427"/>
      <c r="AV61" s="427"/>
      <c r="AW61" s="356">
        <v>0</v>
      </c>
      <c r="AX61" s="203">
        <f t="shared" si="87"/>
        <v>0</v>
      </c>
      <c r="AY61" s="203" t="str">
        <f>IF(ISNA(VLOOKUP(AT61,'Weight Calcs'!$B$69:AT$122,2,FALSE)),"0",VLOOKUP(AT61,'Weight Calcs'!$B$69:AT$122,2,FALSE))</f>
        <v>0</v>
      </c>
      <c r="AZ61" s="203">
        <f t="shared" si="88"/>
        <v>0</v>
      </c>
      <c r="BA61" s="203">
        <f t="shared" si="89"/>
        <v>0</v>
      </c>
      <c r="BB61" s="203"/>
      <c r="BC61" s="423"/>
      <c r="BD61" s="423"/>
      <c r="BE61" s="423"/>
      <c r="BF61" s="360">
        <v>0</v>
      </c>
      <c r="BG61" s="205">
        <f t="shared" si="90"/>
        <v>0</v>
      </c>
      <c r="BH61" s="205" t="str">
        <f>IF(ISNA(VLOOKUP(BC61,'Weight Calcs'!$B$69:BC$122,2,FALSE)),"0",VLOOKUP(BC61,'Weight Calcs'!$B$69:BC$122,2,FALSE))</f>
        <v>0</v>
      </c>
      <c r="BI61" s="205">
        <f t="shared" si="91"/>
        <v>0</v>
      </c>
      <c r="BJ61" s="205">
        <f t="shared" si="92"/>
        <v>0</v>
      </c>
      <c r="BK61" s="205"/>
      <c r="BL61" s="406"/>
      <c r="BM61" s="406"/>
      <c r="BN61" s="406"/>
      <c r="BO61" s="362">
        <v>0</v>
      </c>
      <c r="BP61" s="207">
        <f t="shared" si="93"/>
        <v>0</v>
      </c>
      <c r="BQ61" s="207" t="str">
        <f>IF(ISNA(VLOOKUP(BL61,'Weight Calcs'!$B$69:BL$122,2,FALSE)),"0",VLOOKUP(BL61,'Weight Calcs'!$B$69:BL$122,2,FALSE))</f>
        <v>0</v>
      </c>
      <c r="BR61" s="207">
        <f t="shared" si="94"/>
        <v>0</v>
      </c>
      <c r="BS61" s="207">
        <f t="shared" si="95"/>
        <v>0</v>
      </c>
      <c r="BT61" s="206"/>
    </row>
    <row r="62" spans="1:72" x14ac:dyDescent="0.2">
      <c r="A62" s="461"/>
      <c r="B62" s="461"/>
      <c r="C62" s="461"/>
      <c r="D62" s="339">
        <v>0</v>
      </c>
      <c r="E62" s="174">
        <f t="shared" si="72"/>
        <v>0</v>
      </c>
      <c r="F62" s="174" t="str">
        <f>IF(ISNA(VLOOKUP(A62,'Weight Calcs'!A$69:$B$122,2,FALSE)),"0",VLOOKUP(A62,'Weight Calcs'!A$69:$B$122,2,FALSE))</f>
        <v>0</v>
      </c>
      <c r="G62" s="174">
        <f t="shared" si="73"/>
        <v>0</v>
      </c>
      <c r="H62" s="174">
        <f t="shared" si="74"/>
        <v>0</v>
      </c>
      <c r="I62" s="174"/>
      <c r="J62" s="476"/>
      <c r="K62" s="476"/>
      <c r="L62" s="476"/>
      <c r="M62" s="339">
        <v>0</v>
      </c>
      <c r="N62" s="174">
        <f t="shared" si="75"/>
        <v>0</v>
      </c>
      <c r="O62" s="174" t="str">
        <f>IF(ISNA(VLOOKUP(J62,'Weight Calcs'!$B$69:J$122,2,FALSE)),"0",VLOOKUP(J62,'Weight Calcs'!$B$69:J$122,2,FALSE))</f>
        <v>0</v>
      </c>
      <c r="P62" s="174">
        <f t="shared" si="76"/>
        <v>0</v>
      </c>
      <c r="Q62" s="174">
        <f t="shared" si="77"/>
        <v>0</v>
      </c>
      <c r="R62" s="174"/>
      <c r="S62" s="471"/>
      <c r="T62" s="471"/>
      <c r="U62" s="471"/>
      <c r="V62" s="346">
        <v>0</v>
      </c>
      <c r="W62" s="181">
        <f t="shared" si="78"/>
        <v>0</v>
      </c>
      <c r="X62" s="181" t="str">
        <f>IF(ISNA(VLOOKUP(S62,'Weight Calcs'!$B$69:S$122,2,FALSE)),"0",VLOOKUP(S62,'Weight Calcs'!$B$69:S$122,2,FALSE))</f>
        <v>0</v>
      </c>
      <c r="Y62" s="181">
        <f t="shared" si="79"/>
        <v>0</v>
      </c>
      <c r="Z62" s="181">
        <f t="shared" si="80"/>
        <v>0</v>
      </c>
      <c r="AA62" s="181"/>
      <c r="AB62" s="448"/>
      <c r="AC62" s="448"/>
      <c r="AD62" s="448"/>
      <c r="AE62" s="348">
        <v>0</v>
      </c>
      <c r="AF62" s="183">
        <f t="shared" si="81"/>
        <v>0</v>
      </c>
      <c r="AG62" s="183" t="str">
        <f>IF(ISNA(VLOOKUP(AB62,'Weight Calcs'!$B$69:AB$122,2,FALSE)),"0",VLOOKUP(AB62,'Weight Calcs'!$B$69:AB$122,2,FALSE))</f>
        <v>0</v>
      </c>
      <c r="AH62" s="183">
        <f t="shared" si="82"/>
        <v>0</v>
      </c>
      <c r="AI62" s="183">
        <f t="shared" si="83"/>
        <v>0</v>
      </c>
      <c r="AJ62" s="183"/>
      <c r="AK62" s="436"/>
      <c r="AL62" s="436"/>
      <c r="AM62" s="436"/>
      <c r="AN62" s="352">
        <v>0</v>
      </c>
      <c r="AO62" s="185">
        <f t="shared" si="84"/>
        <v>0</v>
      </c>
      <c r="AP62" s="185" t="str">
        <f>IF(ISNA(VLOOKUP(AK62,'Weight Calcs'!$B$69:AK$122,2,FALSE)),"0",VLOOKUP(AK62,'Weight Calcs'!$B$69:AK$122,2,FALSE))</f>
        <v>0</v>
      </c>
      <c r="AQ62" s="185">
        <f t="shared" si="85"/>
        <v>0</v>
      </c>
      <c r="AR62" s="185">
        <f t="shared" si="86"/>
        <v>0</v>
      </c>
      <c r="AS62" s="185"/>
      <c r="AT62" s="426"/>
      <c r="AU62" s="426"/>
      <c r="AV62" s="426"/>
      <c r="AW62" s="355">
        <v>0</v>
      </c>
      <c r="AX62" s="187">
        <f t="shared" si="87"/>
        <v>0</v>
      </c>
      <c r="AY62" s="187" t="str">
        <f>IF(ISNA(VLOOKUP(AT62,'Weight Calcs'!$B$69:AT$122,2,FALSE)),"0",VLOOKUP(AT62,'Weight Calcs'!$B$69:AT$122,2,FALSE))</f>
        <v>0</v>
      </c>
      <c r="AZ62" s="187">
        <f t="shared" si="88"/>
        <v>0</v>
      </c>
      <c r="BA62" s="187">
        <f t="shared" si="89"/>
        <v>0</v>
      </c>
      <c r="BB62" s="187"/>
      <c r="BC62" s="424"/>
      <c r="BD62" s="424"/>
      <c r="BE62" s="424"/>
      <c r="BF62" s="359">
        <v>0</v>
      </c>
      <c r="BG62" s="189">
        <f t="shared" si="90"/>
        <v>0</v>
      </c>
      <c r="BH62" s="189" t="str">
        <f>IF(ISNA(VLOOKUP(BC62,'Weight Calcs'!$B$69:BC$122,2,FALSE)),"0",VLOOKUP(BC62,'Weight Calcs'!$B$69:BC$122,2,FALSE))</f>
        <v>0</v>
      </c>
      <c r="BI62" s="189">
        <f t="shared" si="91"/>
        <v>0</v>
      </c>
      <c r="BJ62" s="189">
        <f t="shared" si="92"/>
        <v>0</v>
      </c>
      <c r="BK62" s="189"/>
      <c r="BL62" s="407"/>
      <c r="BM62" s="407"/>
      <c r="BN62" s="407"/>
      <c r="BO62" s="361">
        <v>0</v>
      </c>
      <c r="BP62" s="191">
        <f t="shared" si="93"/>
        <v>0</v>
      </c>
      <c r="BQ62" s="191" t="str">
        <f>IF(ISNA(VLOOKUP(BL62,'Weight Calcs'!$B$69:BL$122,2,FALSE)),"0",VLOOKUP(BL62,'Weight Calcs'!$B$69:BL$122,2,FALSE))</f>
        <v>0</v>
      </c>
      <c r="BR62" s="191">
        <f t="shared" si="94"/>
        <v>0</v>
      </c>
      <c r="BS62" s="191">
        <f t="shared" si="95"/>
        <v>0</v>
      </c>
      <c r="BT62" s="190"/>
    </row>
    <row r="63" spans="1:72" x14ac:dyDescent="0.2">
      <c r="A63" s="462"/>
      <c r="B63" s="462"/>
      <c r="C63" s="462"/>
      <c r="D63" s="340">
        <v>0</v>
      </c>
      <c r="E63" s="193">
        <f t="shared" si="72"/>
        <v>0</v>
      </c>
      <c r="F63" s="193" t="str">
        <f>IF(ISNA(VLOOKUP(A63,'Weight Calcs'!A$69:$B$122,2,FALSE)),"0",VLOOKUP(A63,'Weight Calcs'!A$69:$B$122,2,FALSE))</f>
        <v>0</v>
      </c>
      <c r="G63" s="193">
        <f t="shared" si="73"/>
        <v>0</v>
      </c>
      <c r="H63" s="193">
        <f t="shared" si="74"/>
        <v>0</v>
      </c>
      <c r="I63" s="193"/>
      <c r="J63" s="477"/>
      <c r="K63" s="477"/>
      <c r="L63" s="477"/>
      <c r="M63" s="343">
        <v>0</v>
      </c>
      <c r="N63" s="195">
        <f t="shared" si="75"/>
        <v>0</v>
      </c>
      <c r="O63" s="195" t="str">
        <f>IF(ISNA(VLOOKUP(J63,'Weight Calcs'!$B$69:J$122,2,FALSE)),"0",VLOOKUP(J63,'Weight Calcs'!$B$69:J$122,2,FALSE))</f>
        <v>0</v>
      </c>
      <c r="P63" s="195">
        <f t="shared" si="76"/>
        <v>0</v>
      </c>
      <c r="Q63" s="195">
        <f t="shared" si="77"/>
        <v>0</v>
      </c>
      <c r="R63" s="195"/>
      <c r="S63" s="472"/>
      <c r="T63" s="472"/>
      <c r="U63" s="472"/>
      <c r="V63" s="347">
        <v>0</v>
      </c>
      <c r="W63" s="197">
        <f t="shared" si="78"/>
        <v>0</v>
      </c>
      <c r="X63" s="197" t="str">
        <f>IF(ISNA(VLOOKUP(S63,'Weight Calcs'!$B$69:S$122,2,FALSE)),"0",VLOOKUP(S63,'Weight Calcs'!$B$69:S$122,2,FALSE))</f>
        <v>0</v>
      </c>
      <c r="Y63" s="197">
        <f t="shared" si="79"/>
        <v>0</v>
      </c>
      <c r="Z63" s="197">
        <f t="shared" si="80"/>
        <v>0</v>
      </c>
      <c r="AA63" s="197"/>
      <c r="AB63" s="447"/>
      <c r="AC63" s="447"/>
      <c r="AD63" s="447"/>
      <c r="AE63" s="349">
        <v>0</v>
      </c>
      <c r="AF63" s="199">
        <f t="shared" si="81"/>
        <v>0</v>
      </c>
      <c r="AG63" s="199" t="str">
        <f>IF(ISNA(VLOOKUP(AB63,'Weight Calcs'!$B$69:AB$122,2,FALSE)),"0",VLOOKUP(AB63,'Weight Calcs'!$B$69:AB$122,2,FALSE))</f>
        <v>0</v>
      </c>
      <c r="AH63" s="199">
        <f t="shared" si="82"/>
        <v>0</v>
      </c>
      <c r="AI63" s="199">
        <f t="shared" si="83"/>
        <v>0</v>
      </c>
      <c r="AJ63" s="199"/>
      <c r="AK63" s="435"/>
      <c r="AL63" s="435"/>
      <c r="AM63" s="435"/>
      <c r="AN63" s="353">
        <v>0</v>
      </c>
      <c r="AO63" s="201">
        <f t="shared" si="84"/>
        <v>0</v>
      </c>
      <c r="AP63" s="201" t="str">
        <f>IF(ISNA(VLOOKUP(AK63,'Weight Calcs'!$B$69:AK$122,2,FALSE)),"0",VLOOKUP(AK63,'Weight Calcs'!$B$69:AK$122,2,FALSE))</f>
        <v>0</v>
      </c>
      <c r="AQ63" s="201">
        <f t="shared" si="85"/>
        <v>0</v>
      </c>
      <c r="AR63" s="201">
        <f t="shared" si="86"/>
        <v>0</v>
      </c>
      <c r="AS63" s="201"/>
      <c r="AT63" s="427"/>
      <c r="AU63" s="427"/>
      <c r="AV63" s="427"/>
      <c r="AW63" s="356">
        <v>0</v>
      </c>
      <c r="AX63" s="203">
        <f t="shared" si="87"/>
        <v>0</v>
      </c>
      <c r="AY63" s="203" t="str">
        <f>IF(ISNA(VLOOKUP(AT63,'Weight Calcs'!$B$69:AT$122,2,FALSE)),"0",VLOOKUP(AT63,'Weight Calcs'!$B$69:AT$122,2,FALSE))</f>
        <v>0</v>
      </c>
      <c r="AZ63" s="203">
        <f t="shared" si="88"/>
        <v>0</v>
      </c>
      <c r="BA63" s="203">
        <f t="shared" si="89"/>
        <v>0</v>
      </c>
      <c r="BB63" s="203"/>
      <c r="BC63" s="423"/>
      <c r="BD63" s="423"/>
      <c r="BE63" s="423"/>
      <c r="BF63" s="360">
        <v>0</v>
      </c>
      <c r="BG63" s="205">
        <f t="shared" si="90"/>
        <v>0</v>
      </c>
      <c r="BH63" s="205" t="str">
        <f>IF(ISNA(VLOOKUP(BC63,'Weight Calcs'!$B$69:BC$122,2,FALSE)),"0",VLOOKUP(BC63,'Weight Calcs'!$B$69:BC$122,2,FALSE))</f>
        <v>0</v>
      </c>
      <c r="BI63" s="205">
        <f t="shared" si="91"/>
        <v>0</v>
      </c>
      <c r="BJ63" s="205">
        <f t="shared" si="92"/>
        <v>0</v>
      </c>
      <c r="BK63" s="205"/>
      <c r="BL63" s="406"/>
      <c r="BM63" s="406"/>
      <c r="BN63" s="406"/>
      <c r="BO63" s="362">
        <v>0</v>
      </c>
      <c r="BP63" s="207">
        <f t="shared" si="93"/>
        <v>0</v>
      </c>
      <c r="BQ63" s="207" t="str">
        <f>IF(ISNA(VLOOKUP(BL63,'Weight Calcs'!$B$69:BL$122,2,FALSE)),"0",VLOOKUP(BL63,'Weight Calcs'!$B$69:BL$122,2,FALSE))</f>
        <v>0</v>
      </c>
      <c r="BR63" s="207">
        <f t="shared" si="94"/>
        <v>0</v>
      </c>
      <c r="BS63" s="207">
        <f t="shared" si="95"/>
        <v>0</v>
      </c>
      <c r="BT63" s="206"/>
    </row>
    <row r="64" spans="1:72" x14ac:dyDescent="0.2">
      <c r="A64" s="461"/>
      <c r="B64" s="461"/>
      <c r="C64" s="461"/>
      <c r="D64" s="339">
        <v>0</v>
      </c>
      <c r="E64" s="174">
        <f t="shared" si="72"/>
        <v>0</v>
      </c>
      <c r="F64" s="174" t="str">
        <f>IF(ISNA(VLOOKUP(A64,'Weight Calcs'!A$69:$B$122,2,FALSE)),"0",VLOOKUP(A64,'Weight Calcs'!A$69:$B$122,2,FALSE))</f>
        <v>0</v>
      </c>
      <c r="G64" s="174">
        <f t="shared" si="73"/>
        <v>0</v>
      </c>
      <c r="H64" s="174">
        <f t="shared" si="74"/>
        <v>0</v>
      </c>
      <c r="I64" s="174"/>
      <c r="J64" s="476"/>
      <c r="K64" s="476"/>
      <c r="L64" s="476"/>
      <c r="M64" s="339">
        <v>0</v>
      </c>
      <c r="N64" s="174">
        <f t="shared" si="75"/>
        <v>0</v>
      </c>
      <c r="O64" s="174" t="str">
        <f>IF(ISNA(VLOOKUP(J64,'Weight Calcs'!$B$69:J$122,2,FALSE)),"0",VLOOKUP(J64,'Weight Calcs'!$B$69:J$122,2,FALSE))</f>
        <v>0</v>
      </c>
      <c r="P64" s="174">
        <f t="shared" si="76"/>
        <v>0</v>
      </c>
      <c r="Q64" s="174">
        <f t="shared" si="77"/>
        <v>0</v>
      </c>
      <c r="R64" s="174"/>
      <c r="S64" s="471"/>
      <c r="T64" s="471"/>
      <c r="U64" s="471"/>
      <c r="V64" s="346">
        <v>0</v>
      </c>
      <c r="W64" s="181">
        <f t="shared" si="78"/>
        <v>0</v>
      </c>
      <c r="X64" s="181" t="str">
        <f>IF(ISNA(VLOOKUP(S64,'Weight Calcs'!$B$69:S$122,2,FALSE)),"0",VLOOKUP(S64,'Weight Calcs'!$B$69:S$122,2,FALSE))</f>
        <v>0</v>
      </c>
      <c r="Y64" s="181">
        <f t="shared" si="79"/>
        <v>0</v>
      </c>
      <c r="Z64" s="181">
        <f t="shared" si="80"/>
        <v>0</v>
      </c>
      <c r="AA64" s="181"/>
      <c r="AB64" s="448"/>
      <c r="AC64" s="448"/>
      <c r="AD64" s="448"/>
      <c r="AE64" s="348">
        <v>0</v>
      </c>
      <c r="AF64" s="183">
        <f t="shared" si="81"/>
        <v>0</v>
      </c>
      <c r="AG64" s="183" t="str">
        <f>IF(ISNA(VLOOKUP(AB64,'Weight Calcs'!$B$69:AB$122,2,FALSE)),"0",VLOOKUP(AB64,'Weight Calcs'!$B$69:AB$122,2,FALSE))</f>
        <v>0</v>
      </c>
      <c r="AH64" s="183">
        <f t="shared" si="82"/>
        <v>0</v>
      </c>
      <c r="AI64" s="183">
        <f t="shared" si="83"/>
        <v>0</v>
      </c>
      <c r="AJ64" s="183"/>
      <c r="AK64" s="436"/>
      <c r="AL64" s="436"/>
      <c r="AM64" s="436"/>
      <c r="AN64" s="352">
        <v>0</v>
      </c>
      <c r="AO64" s="185">
        <f t="shared" si="84"/>
        <v>0</v>
      </c>
      <c r="AP64" s="185" t="str">
        <f>IF(ISNA(VLOOKUP(AK64,'Weight Calcs'!$B$69:AK$122,2,FALSE)),"0",VLOOKUP(AK64,'Weight Calcs'!$B$69:AK$122,2,FALSE))</f>
        <v>0</v>
      </c>
      <c r="AQ64" s="185">
        <f t="shared" si="85"/>
        <v>0</v>
      </c>
      <c r="AR64" s="185">
        <f t="shared" si="86"/>
        <v>0</v>
      </c>
      <c r="AS64" s="185"/>
      <c r="AT64" s="426"/>
      <c r="AU64" s="426"/>
      <c r="AV64" s="426"/>
      <c r="AW64" s="355">
        <v>0</v>
      </c>
      <c r="AX64" s="187">
        <f t="shared" si="87"/>
        <v>0</v>
      </c>
      <c r="AY64" s="187" t="str">
        <f>IF(ISNA(VLOOKUP(AT64,'Weight Calcs'!$B$69:AT$122,2,FALSE)),"0",VLOOKUP(AT64,'Weight Calcs'!$B$69:AT$122,2,FALSE))</f>
        <v>0</v>
      </c>
      <c r="AZ64" s="187">
        <f t="shared" si="88"/>
        <v>0</v>
      </c>
      <c r="BA64" s="187">
        <f t="shared" si="89"/>
        <v>0</v>
      </c>
      <c r="BB64" s="187"/>
      <c r="BC64" s="424"/>
      <c r="BD64" s="424"/>
      <c r="BE64" s="424"/>
      <c r="BF64" s="359">
        <v>0</v>
      </c>
      <c r="BG64" s="189">
        <f t="shared" si="90"/>
        <v>0</v>
      </c>
      <c r="BH64" s="189" t="str">
        <f>IF(ISNA(VLOOKUP(BC64,'Weight Calcs'!$B$69:BC$122,2,FALSE)),"0",VLOOKUP(BC64,'Weight Calcs'!$B$69:BC$122,2,FALSE))</f>
        <v>0</v>
      </c>
      <c r="BI64" s="189">
        <f t="shared" si="91"/>
        <v>0</v>
      </c>
      <c r="BJ64" s="189">
        <f t="shared" si="92"/>
        <v>0</v>
      </c>
      <c r="BK64" s="189"/>
      <c r="BL64" s="407"/>
      <c r="BM64" s="407"/>
      <c r="BN64" s="407"/>
      <c r="BO64" s="361">
        <v>0</v>
      </c>
      <c r="BP64" s="191">
        <f t="shared" si="93"/>
        <v>0</v>
      </c>
      <c r="BQ64" s="191" t="str">
        <f>IF(ISNA(VLOOKUP(BL64,'Weight Calcs'!$B$69:BL$122,2,FALSE)),"0",VLOOKUP(BL64,'Weight Calcs'!$B$69:BL$122,2,FALSE))</f>
        <v>0</v>
      </c>
      <c r="BR64" s="191">
        <f t="shared" si="94"/>
        <v>0</v>
      </c>
      <c r="BS64" s="191">
        <f t="shared" si="95"/>
        <v>0</v>
      </c>
      <c r="BT64" s="190"/>
    </row>
    <row r="65" spans="1:72" x14ac:dyDescent="0.2">
      <c r="A65" s="402"/>
      <c r="B65" s="402"/>
      <c r="C65" s="402"/>
      <c r="D65" s="340">
        <v>0</v>
      </c>
      <c r="E65" s="193">
        <f t="shared" si="72"/>
        <v>0</v>
      </c>
      <c r="F65" s="193" t="str">
        <f>IF(ISNA(VLOOKUP(A65,'Weight Calcs'!A$69:$B$122,2,FALSE)),"0",VLOOKUP(A65,'Weight Calcs'!A$69:$B$122,2,FALSE))</f>
        <v>0</v>
      </c>
      <c r="G65" s="193">
        <f t="shared" si="73"/>
        <v>0</v>
      </c>
      <c r="H65" s="193">
        <f t="shared" si="74"/>
        <v>0</v>
      </c>
      <c r="I65" s="193"/>
      <c r="J65" s="478"/>
      <c r="K65" s="478"/>
      <c r="L65" s="478"/>
      <c r="M65" s="343">
        <v>0</v>
      </c>
      <c r="N65" s="195">
        <f t="shared" si="75"/>
        <v>0</v>
      </c>
      <c r="O65" s="195" t="str">
        <f>IF(ISNA(VLOOKUP(J65,'Weight Calcs'!$B$69:J$122,2,FALSE)),"0",VLOOKUP(J65,'Weight Calcs'!$B$69:J$122,2,FALSE))</f>
        <v>0</v>
      </c>
      <c r="P65" s="195">
        <f t="shared" si="76"/>
        <v>0</v>
      </c>
      <c r="Q65" s="195">
        <f t="shared" si="77"/>
        <v>0</v>
      </c>
      <c r="R65" s="195"/>
      <c r="S65" s="472"/>
      <c r="T65" s="472"/>
      <c r="U65" s="472"/>
      <c r="V65" s="347">
        <v>0</v>
      </c>
      <c r="W65" s="197">
        <f t="shared" si="78"/>
        <v>0</v>
      </c>
      <c r="X65" s="197" t="str">
        <f>IF(ISNA(VLOOKUP(S65,'Weight Calcs'!$B$69:S$122,2,FALSE)),"0",VLOOKUP(S65,'Weight Calcs'!$B$69:S$122,2,FALSE))</f>
        <v>0</v>
      </c>
      <c r="Y65" s="197">
        <f t="shared" si="79"/>
        <v>0</v>
      </c>
      <c r="Z65" s="197">
        <f t="shared" si="80"/>
        <v>0</v>
      </c>
      <c r="AA65" s="197"/>
      <c r="AB65" s="447"/>
      <c r="AC65" s="447"/>
      <c r="AD65" s="447"/>
      <c r="AE65" s="349">
        <v>0</v>
      </c>
      <c r="AF65" s="199">
        <f t="shared" si="81"/>
        <v>0</v>
      </c>
      <c r="AG65" s="199" t="str">
        <f>IF(ISNA(VLOOKUP(AB65,'Weight Calcs'!$B$69:AB$122,2,FALSE)),"0",VLOOKUP(AB65,'Weight Calcs'!$B$69:AB$122,2,FALSE))</f>
        <v>0</v>
      </c>
      <c r="AH65" s="199">
        <f t="shared" si="82"/>
        <v>0</v>
      </c>
      <c r="AI65" s="199">
        <f t="shared" si="83"/>
        <v>0</v>
      </c>
      <c r="AJ65" s="199"/>
      <c r="AK65" s="435"/>
      <c r="AL65" s="435"/>
      <c r="AM65" s="435"/>
      <c r="AN65" s="353">
        <v>0</v>
      </c>
      <c r="AO65" s="201">
        <f t="shared" si="84"/>
        <v>0</v>
      </c>
      <c r="AP65" s="201" t="str">
        <f>IF(ISNA(VLOOKUP(AK65,'Weight Calcs'!$B$69:AK$122,2,FALSE)),"0",VLOOKUP(AK65,'Weight Calcs'!$B$69:AK$122,2,FALSE))</f>
        <v>0</v>
      </c>
      <c r="AQ65" s="201">
        <f t="shared" si="85"/>
        <v>0</v>
      </c>
      <c r="AR65" s="201">
        <f t="shared" si="86"/>
        <v>0</v>
      </c>
      <c r="AS65" s="201"/>
      <c r="AT65" s="433"/>
      <c r="AU65" s="433"/>
      <c r="AV65" s="433"/>
      <c r="AW65" s="356">
        <v>0</v>
      </c>
      <c r="AX65" s="203">
        <f t="shared" si="87"/>
        <v>0</v>
      </c>
      <c r="AY65" s="203" t="str">
        <f>IF(ISNA(VLOOKUP(AT65,'Weight Calcs'!$B$69:AT$122,2,FALSE)),"0",VLOOKUP(AT65,'Weight Calcs'!$B$69:AT$122,2,FALSE))</f>
        <v>0</v>
      </c>
      <c r="AZ65" s="203">
        <f t="shared" si="88"/>
        <v>0</v>
      </c>
      <c r="BA65" s="203">
        <f t="shared" si="89"/>
        <v>0</v>
      </c>
      <c r="BB65" s="203"/>
      <c r="BC65" s="423"/>
      <c r="BD65" s="423"/>
      <c r="BE65" s="423"/>
      <c r="BF65" s="360">
        <v>0</v>
      </c>
      <c r="BG65" s="205">
        <f t="shared" si="90"/>
        <v>0</v>
      </c>
      <c r="BH65" s="205" t="str">
        <f>IF(ISNA(VLOOKUP(BC65,'Weight Calcs'!$B$69:BC$122,2,FALSE)),"0",VLOOKUP(BC65,'Weight Calcs'!$B$69:BC$122,2,FALSE))</f>
        <v>0</v>
      </c>
      <c r="BI65" s="205">
        <f t="shared" si="91"/>
        <v>0</v>
      </c>
      <c r="BJ65" s="205">
        <f t="shared" si="92"/>
        <v>0</v>
      </c>
      <c r="BK65" s="205"/>
      <c r="BL65" s="412"/>
      <c r="BM65" s="412"/>
      <c r="BN65" s="412"/>
      <c r="BO65" s="362">
        <v>0</v>
      </c>
      <c r="BP65" s="207">
        <f t="shared" si="93"/>
        <v>0</v>
      </c>
      <c r="BQ65" s="207" t="str">
        <f>IF(ISNA(VLOOKUP(BL65,'Weight Calcs'!$B$69:BL$122,2,FALSE)),"0",VLOOKUP(BL65,'Weight Calcs'!$B$69:BL$122,2,FALSE))</f>
        <v>0</v>
      </c>
      <c r="BR65" s="207">
        <f t="shared" si="94"/>
        <v>0</v>
      </c>
      <c r="BS65" s="207">
        <f t="shared" si="95"/>
        <v>0</v>
      </c>
      <c r="BT65" s="206"/>
    </row>
    <row r="66" spans="1:72" s="132" customFormat="1" hidden="1" x14ac:dyDescent="0.2">
      <c r="A66" s="398"/>
      <c r="B66" s="398"/>
      <c r="C66" s="398"/>
      <c r="D66" s="174"/>
      <c r="E66" s="174"/>
      <c r="F66" s="174"/>
      <c r="G66" s="174">
        <f>SUM(G$56:G$65)</f>
        <v>0</v>
      </c>
      <c r="H66" s="174">
        <f>SUM(H$56:H$65)</f>
        <v>0</v>
      </c>
      <c r="I66" s="174"/>
      <c r="J66" s="174"/>
      <c r="K66" s="174"/>
      <c r="L66" s="174"/>
      <c r="M66" s="174"/>
      <c r="N66" s="174"/>
      <c r="O66" s="174"/>
      <c r="P66" s="174">
        <f>SUM(P$56:P$65)</f>
        <v>0</v>
      </c>
      <c r="Q66" s="174">
        <f>SUM(Q$56:Q$65)</f>
        <v>0</v>
      </c>
      <c r="R66" s="174"/>
      <c r="S66" s="181"/>
      <c r="T66" s="181"/>
      <c r="U66" s="181"/>
      <c r="V66" s="181"/>
      <c r="W66" s="181"/>
      <c r="X66" s="181"/>
      <c r="Y66" s="181">
        <f>SUM(Y$56:Y$65)</f>
        <v>0</v>
      </c>
      <c r="Z66" s="181">
        <f>SUM(Z$56:Z$65)</f>
        <v>0</v>
      </c>
      <c r="AA66" s="181"/>
      <c r="AB66" s="183"/>
      <c r="AC66" s="183"/>
      <c r="AD66" s="183"/>
      <c r="AE66" s="183"/>
      <c r="AF66" s="183"/>
      <c r="AG66" s="183"/>
      <c r="AH66" s="183">
        <f>SUM(AH$56:AH$65)</f>
        <v>0</v>
      </c>
      <c r="AI66" s="183">
        <f>SUM(AI$56:AI$65)</f>
        <v>0</v>
      </c>
      <c r="AJ66" s="183"/>
      <c r="AK66" s="185"/>
      <c r="AL66" s="185"/>
      <c r="AM66" s="185"/>
      <c r="AN66" s="185"/>
      <c r="AO66" s="185"/>
      <c r="AP66" s="185"/>
      <c r="AQ66" s="185">
        <f>SUM(AQ$56:AQ$65)</f>
        <v>0</v>
      </c>
      <c r="AR66" s="185">
        <f>SUM(AR$56:AR$65)</f>
        <v>0</v>
      </c>
      <c r="AS66" s="185"/>
      <c r="AT66" s="320"/>
      <c r="AU66" s="320"/>
      <c r="AV66" s="320"/>
      <c r="AW66" s="203"/>
      <c r="AX66" s="203"/>
      <c r="AY66" s="203"/>
      <c r="AZ66" s="203">
        <f>SUM(AZ$56:AZ$65)</f>
        <v>0</v>
      </c>
      <c r="BA66" s="203">
        <f>SUM(BA$56:BA$65)</f>
        <v>0</v>
      </c>
      <c r="BB66" s="203"/>
      <c r="BC66" s="205"/>
      <c r="BD66" s="205"/>
      <c r="BE66" s="205"/>
      <c r="BF66" s="205"/>
      <c r="BG66" s="205"/>
      <c r="BH66" s="205"/>
      <c r="BI66" s="205">
        <f>SUM(BI$56:BI$65)</f>
        <v>0</v>
      </c>
      <c r="BJ66" s="205">
        <f>SUM(BJ$56:BJ$65)</f>
        <v>0</v>
      </c>
      <c r="BK66" s="205"/>
      <c r="BL66" s="324"/>
      <c r="BM66" s="324"/>
      <c r="BN66" s="324"/>
      <c r="BO66" s="207"/>
      <c r="BP66" s="207"/>
      <c r="BQ66" s="207"/>
      <c r="BR66" s="207">
        <f>SUM(BR$56:BR$65)</f>
        <v>0</v>
      </c>
      <c r="BS66" s="207">
        <f>SUM(BS$56:BS$65)</f>
        <v>0</v>
      </c>
      <c r="BT66" s="206"/>
    </row>
    <row r="67" spans="1:72" ht="12.75" customHeight="1" x14ac:dyDescent="0.2">
      <c r="A67" s="463" t="s">
        <v>225</v>
      </c>
      <c r="B67" s="464"/>
      <c r="C67" s="464"/>
      <c r="D67" s="465"/>
      <c r="E67" s="341">
        <v>0</v>
      </c>
      <c r="F67" s="399" t="s">
        <v>217</v>
      </c>
      <c r="G67" s="400"/>
      <c r="H67" s="401"/>
      <c r="I67" s="282">
        <f>IF((E$5=0),(0),('Weight Calcs'!$F$46/'Weight Calcs'!$D$46)*E67)</f>
        <v>0</v>
      </c>
      <c r="J67" s="479" t="s">
        <v>225</v>
      </c>
      <c r="K67" s="480"/>
      <c r="L67" s="480"/>
      <c r="M67" s="481"/>
      <c r="N67" s="344">
        <v>0</v>
      </c>
      <c r="O67" s="303" t="s">
        <v>217</v>
      </c>
      <c r="P67" s="303"/>
      <c r="Q67" s="303"/>
      <c r="R67" s="304">
        <f>IF((N$5=0),(0),('Weight Calcs'!$F$46/'Weight Calcs'!$D$46)*N67)</f>
        <v>0</v>
      </c>
      <c r="S67" s="473" t="s">
        <v>225</v>
      </c>
      <c r="T67" s="474"/>
      <c r="U67" s="474"/>
      <c r="V67" s="475"/>
      <c r="W67" s="345">
        <v>0</v>
      </c>
      <c r="X67" s="313" t="s">
        <v>217</v>
      </c>
      <c r="Y67" s="313"/>
      <c r="Z67" s="313"/>
      <c r="AA67" s="313">
        <f>IF((W$5=0),(0),('Weight Calcs'!$F$46/'Weight Calcs'!$D$46)*W67)</f>
        <v>0</v>
      </c>
      <c r="AB67" s="449" t="s">
        <v>225</v>
      </c>
      <c r="AC67" s="450"/>
      <c r="AD67" s="450"/>
      <c r="AE67" s="451"/>
      <c r="AF67" s="350">
        <v>0</v>
      </c>
      <c r="AG67" s="314" t="s">
        <v>217</v>
      </c>
      <c r="AH67" s="314"/>
      <c r="AI67" s="314"/>
      <c r="AJ67" s="314">
        <f>IF((AF$5=0),(0),('Weight Calcs'!$F$46/'Weight Calcs'!$D$46)*AF67)</f>
        <v>0</v>
      </c>
      <c r="AK67" s="442" t="s">
        <v>225</v>
      </c>
      <c r="AL67" s="443"/>
      <c r="AM67" s="443"/>
      <c r="AN67" s="444"/>
      <c r="AO67" s="351">
        <v>0</v>
      </c>
      <c r="AP67" s="317" t="s">
        <v>217</v>
      </c>
      <c r="AQ67" s="317"/>
      <c r="AR67" s="317"/>
      <c r="AS67" s="318">
        <f>IF((AO$5=0),(0),('Weight Calcs'!$F$46/'Weight Calcs'!$D$46)*AO67)</f>
        <v>0</v>
      </c>
      <c r="AT67" s="434" t="s">
        <v>225</v>
      </c>
      <c r="AU67" s="434"/>
      <c r="AV67" s="434"/>
      <c r="AW67" s="434"/>
      <c r="AX67" s="354">
        <v>0</v>
      </c>
      <c r="AY67" s="404" t="s">
        <v>217</v>
      </c>
      <c r="AZ67" s="404"/>
      <c r="BA67" s="404"/>
      <c r="BB67" s="319">
        <f>IF((AX$5=0),(0),('Weight Calcs'!$F$46/'Weight Calcs'!$D$46)*AX67)</f>
        <v>0</v>
      </c>
      <c r="BC67" s="425" t="s">
        <v>225</v>
      </c>
      <c r="BD67" s="425"/>
      <c r="BE67" s="425"/>
      <c r="BF67" s="425"/>
      <c r="BG67" s="357">
        <v>0</v>
      </c>
      <c r="BH67" s="405" t="s">
        <v>217</v>
      </c>
      <c r="BI67" s="405"/>
      <c r="BJ67" s="405"/>
      <c r="BK67" s="321">
        <f>IF((BG$5=0),(0),('Weight Calcs'!$F$46/'Weight Calcs'!$D$46)*BG67)</f>
        <v>0</v>
      </c>
      <c r="BL67" s="410" t="s">
        <v>225</v>
      </c>
      <c r="BM67" s="410"/>
      <c r="BN67" s="410"/>
      <c r="BO67" s="410"/>
      <c r="BP67" s="358">
        <v>0</v>
      </c>
      <c r="BQ67" s="403" t="s">
        <v>217</v>
      </c>
      <c r="BR67" s="403"/>
      <c r="BS67" s="403"/>
      <c r="BT67" s="323">
        <f>IF((BP$5=0),(0),('Weight Calcs'!$F$46/'Weight Calcs'!$D$46)*BP67)</f>
        <v>0</v>
      </c>
    </row>
    <row r="68" spans="1:72" s="337" customFormat="1" ht="25.5" x14ac:dyDescent="0.2">
      <c r="A68" s="411" t="s">
        <v>211</v>
      </c>
      <c r="B68" s="411"/>
      <c r="C68" s="411"/>
      <c r="D68" s="335" t="s">
        <v>128</v>
      </c>
      <c r="E68" s="335" t="s">
        <v>129</v>
      </c>
      <c r="F68" s="336" t="s">
        <v>212</v>
      </c>
      <c r="G68" s="335" t="s">
        <v>208</v>
      </c>
      <c r="H68" s="335" t="s">
        <v>209</v>
      </c>
      <c r="I68" s="335"/>
      <c r="J68" s="466" t="s">
        <v>211</v>
      </c>
      <c r="K68" s="466"/>
      <c r="L68" s="466"/>
      <c r="M68" s="335" t="s">
        <v>128</v>
      </c>
      <c r="N68" s="335" t="s">
        <v>129</v>
      </c>
      <c r="O68" s="336" t="s">
        <v>212</v>
      </c>
      <c r="P68" s="335" t="s">
        <v>208</v>
      </c>
      <c r="Q68" s="335" t="s">
        <v>209</v>
      </c>
      <c r="R68" s="335"/>
      <c r="S68" s="411" t="s">
        <v>211</v>
      </c>
      <c r="T68" s="411"/>
      <c r="U68" s="411"/>
      <c r="V68" s="335" t="s">
        <v>128</v>
      </c>
      <c r="W68" s="335" t="s">
        <v>129</v>
      </c>
      <c r="X68" s="336" t="s">
        <v>212</v>
      </c>
      <c r="Y68" s="335" t="s">
        <v>208</v>
      </c>
      <c r="Z68" s="335" t="s">
        <v>209</v>
      </c>
      <c r="AA68" s="335"/>
      <c r="AB68" s="411" t="s">
        <v>211</v>
      </c>
      <c r="AC68" s="411"/>
      <c r="AD68" s="411"/>
      <c r="AE68" s="335" t="s">
        <v>128</v>
      </c>
      <c r="AF68" s="335" t="s">
        <v>129</v>
      </c>
      <c r="AG68" s="336" t="s">
        <v>212</v>
      </c>
      <c r="AH68" s="335" t="s">
        <v>208</v>
      </c>
      <c r="AI68" s="335" t="s">
        <v>209</v>
      </c>
      <c r="AJ68" s="335"/>
      <c r="AK68" s="411" t="s">
        <v>211</v>
      </c>
      <c r="AL68" s="411"/>
      <c r="AM68" s="411"/>
      <c r="AN68" s="335" t="s">
        <v>128</v>
      </c>
      <c r="AO68" s="335" t="s">
        <v>129</v>
      </c>
      <c r="AP68" s="336" t="s">
        <v>212</v>
      </c>
      <c r="AQ68" s="335" t="s">
        <v>208</v>
      </c>
      <c r="AR68" s="335" t="s">
        <v>209</v>
      </c>
      <c r="AS68" s="335"/>
      <c r="AT68" s="411" t="s">
        <v>211</v>
      </c>
      <c r="AU68" s="411"/>
      <c r="AV68" s="411"/>
      <c r="AW68" s="335" t="s">
        <v>128</v>
      </c>
      <c r="AX68" s="335" t="s">
        <v>129</v>
      </c>
      <c r="AY68" s="336" t="s">
        <v>212</v>
      </c>
      <c r="AZ68" s="335" t="s">
        <v>208</v>
      </c>
      <c r="BA68" s="335" t="s">
        <v>209</v>
      </c>
      <c r="BB68" s="335"/>
      <c r="BC68" s="411" t="s">
        <v>211</v>
      </c>
      <c r="BD68" s="411"/>
      <c r="BE68" s="411"/>
      <c r="BF68" s="335" t="s">
        <v>128</v>
      </c>
      <c r="BG68" s="335" t="s">
        <v>129</v>
      </c>
      <c r="BH68" s="336" t="s">
        <v>212</v>
      </c>
      <c r="BI68" s="335" t="s">
        <v>208</v>
      </c>
      <c r="BJ68" s="335" t="s">
        <v>209</v>
      </c>
      <c r="BK68" s="335"/>
      <c r="BL68" s="411" t="s">
        <v>211</v>
      </c>
      <c r="BM68" s="411"/>
      <c r="BN68" s="411"/>
      <c r="BO68" s="335" t="s">
        <v>128</v>
      </c>
      <c r="BP68" s="335" t="s">
        <v>129</v>
      </c>
      <c r="BQ68" s="336" t="s">
        <v>212</v>
      </c>
      <c r="BR68" s="335" t="s">
        <v>208</v>
      </c>
      <c r="BS68" s="335" t="s">
        <v>209</v>
      </c>
      <c r="BT68" s="335"/>
    </row>
    <row r="69" spans="1:72" x14ac:dyDescent="0.2">
      <c r="A69" s="461"/>
      <c r="B69" s="461"/>
      <c r="C69" s="461"/>
      <c r="D69" s="339">
        <v>0</v>
      </c>
      <c r="E69" s="174">
        <f>IF((D69=0),(0),(E$67-D69))</f>
        <v>0</v>
      </c>
      <c r="F69" s="174" t="str">
        <f>IF(ISNA(VLOOKUP(A69,'Weight Calcs'!A$69:$B$122,2,FALSE)),"0",VLOOKUP(A69,'Weight Calcs'!A$69:$B$122,2,FALSE))</f>
        <v>0</v>
      </c>
      <c r="G69" s="174">
        <f>IF((E$67=0),(0),(E69*F69/E$67))</f>
        <v>0</v>
      </c>
      <c r="H69" s="174">
        <f>IF((E$67=0),(0),(D69*F69/E$67))</f>
        <v>0</v>
      </c>
      <c r="I69" s="174"/>
      <c r="J69" s="476"/>
      <c r="K69" s="476"/>
      <c r="L69" s="476"/>
      <c r="M69" s="339">
        <v>0</v>
      </c>
      <c r="N69" s="174">
        <f>IF((M69=0),(0),(N$67-M69))</f>
        <v>0</v>
      </c>
      <c r="O69" s="174" t="str">
        <f>IF(ISNA(VLOOKUP(J69,'Weight Calcs'!$B$69:J$122,2,FALSE)),"0",VLOOKUP(J69,'Weight Calcs'!$B$69:J$122,2,FALSE))</f>
        <v>0</v>
      </c>
      <c r="P69" s="174">
        <f>IF((N$67=0),(0),(N69*O69/N$67))</f>
        <v>0</v>
      </c>
      <c r="Q69" s="174">
        <f>IF((N$67=0),(0),(M69*O69/N$67))</f>
        <v>0</v>
      </c>
      <c r="R69" s="174"/>
      <c r="S69" s="471"/>
      <c r="T69" s="471"/>
      <c r="U69" s="471"/>
      <c r="V69" s="346">
        <v>0</v>
      </c>
      <c r="W69" s="181">
        <f>IF((V69=0),(0),(W$67-V69))</f>
        <v>0</v>
      </c>
      <c r="X69" s="181" t="str">
        <f>IF(ISNA(VLOOKUP(S69,'Weight Calcs'!$B$69:S$122,2,FALSE)),"0",VLOOKUP(S69,'Weight Calcs'!$B$69:S$122,2,FALSE))</f>
        <v>0</v>
      </c>
      <c r="Y69" s="181">
        <f>IF((W$67=0),(0),(W69*X69/W$67))</f>
        <v>0</v>
      </c>
      <c r="Z69" s="181">
        <f>IF((W$67=0),(0),(V69*X69/W$67))</f>
        <v>0</v>
      </c>
      <c r="AA69" s="181"/>
      <c r="AB69" s="448"/>
      <c r="AC69" s="448"/>
      <c r="AD69" s="448"/>
      <c r="AE69" s="348">
        <v>0</v>
      </c>
      <c r="AF69" s="183">
        <f>IF((AE69=0),(0),(AF$67-AE69))</f>
        <v>0</v>
      </c>
      <c r="AG69" s="183" t="str">
        <f>IF(ISNA(VLOOKUP(AB69,'Weight Calcs'!$B$69:AB$122,2,FALSE)),"0",VLOOKUP(AB69,'Weight Calcs'!$B$69:AB$122,2,FALSE))</f>
        <v>0</v>
      </c>
      <c r="AH69" s="183">
        <f>IF((AF$67=0),(0),(AF69*AG69/AF$67))</f>
        <v>0</v>
      </c>
      <c r="AI69" s="183">
        <f>IF((AF$67=0),(0),(AE69*AG69/AF$67))</f>
        <v>0</v>
      </c>
      <c r="AJ69" s="183"/>
      <c r="AK69" s="436"/>
      <c r="AL69" s="436"/>
      <c r="AM69" s="436"/>
      <c r="AN69" s="352">
        <v>0</v>
      </c>
      <c r="AO69" s="185">
        <f>IF((AN69=0),(0),(AO$67-AN69))</f>
        <v>0</v>
      </c>
      <c r="AP69" s="185" t="str">
        <f>IF(ISNA(VLOOKUP(AK69,'Weight Calcs'!$B$69:AK$122,2,FALSE)),"0",VLOOKUP(AK69,'Weight Calcs'!$B$69:AK$122,2,FALSE))</f>
        <v>0</v>
      </c>
      <c r="AQ69" s="185">
        <f>IF((AO$67=0),(0),(AO69*AP69/AO$67))</f>
        <v>0</v>
      </c>
      <c r="AR69" s="185">
        <f>IF((AO$67=0),(0),(AN69*AP69/AO$67))</f>
        <v>0</v>
      </c>
      <c r="AS69" s="185"/>
      <c r="AT69" s="426"/>
      <c r="AU69" s="426"/>
      <c r="AV69" s="426"/>
      <c r="AW69" s="355">
        <v>0</v>
      </c>
      <c r="AX69" s="187">
        <f>IF((AW69=0),(0),(AX$67-AW69))</f>
        <v>0</v>
      </c>
      <c r="AY69" s="187" t="str">
        <f>IF(ISNA(VLOOKUP(AT69,'Weight Calcs'!$B$69:AT$122,2,FALSE)),"0",VLOOKUP(AT69,'Weight Calcs'!$B$69:AT$122,2,FALSE))</f>
        <v>0</v>
      </c>
      <c r="AZ69" s="187">
        <f>IF((AX$67=0),(0),(AX69*AY69/AX$67))</f>
        <v>0</v>
      </c>
      <c r="BA69" s="187">
        <f>IF((AX$67=0),(0),(AW69*AY69/AX$67))</f>
        <v>0</v>
      </c>
      <c r="BB69" s="187"/>
      <c r="BC69" s="424"/>
      <c r="BD69" s="424"/>
      <c r="BE69" s="424"/>
      <c r="BF69" s="359">
        <v>0</v>
      </c>
      <c r="BG69" s="189">
        <f>IF((BF69=0),(0),(BG$67-BF69))</f>
        <v>0</v>
      </c>
      <c r="BH69" s="189" t="str">
        <f>IF(ISNA(VLOOKUP(BC69,'Weight Calcs'!$B$69:BC$122,2,FALSE)),"0",VLOOKUP(BC69,'Weight Calcs'!$B$69:BC$122,2,FALSE))</f>
        <v>0</v>
      </c>
      <c r="BI69" s="189">
        <f>IF((BG$67=0),(0),(BG69*BH69/BG$67))</f>
        <v>0</v>
      </c>
      <c r="BJ69" s="189">
        <f>IF((BG$67=0),(0),(BF69*BH69/BG$67))</f>
        <v>0</v>
      </c>
      <c r="BK69" s="189"/>
      <c r="BL69" s="407"/>
      <c r="BM69" s="407"/>
      <c r="BN69" s="407"/>
      <c r="BO69" s="361">
        <v>0</v>
      </c>
      <c r="BP69" s="191">
        <f>IF((BO69=0),(0),(BP$67-BO69))</f>
        <v>0</v>
      </c>
      <c r="BQ69" s="191" t="str">
        <f>IF(ISNA(VLOOKUP(BL69,'Weight Calcs'!$B$69:BL$122,2,FALSE)),"0",VLOOKUP(BL69,'Weight Calcs'!$B$69:BL$122,2,FALSE))</f>
        <v>0</v>
      </c>
      <c r="BR69" s="191">
        <f>IF((BP$67=0),(0),(BP69*BQ69/BP$67))</f>
        <v>0</v>
      </c>
      <c r="BS69" s="191">
        <f>IF((BP$67=0),(0),(BO69*BQ69/BP$67))</f>
        <v>0</v>
      </c>
      <c r="BT69" s="190"/>
    </row>
    <row r="70" spans="1:72" x14ac:dyDescent="0.2">
      <c r="A70" s="462"/>
      <c r="B70" s="462"/>
      <c r="C70" s="462"/>
      <c r="D70" s="340">
        <v>0</v>
      </c>
      <c r="E70" s="193">
        <f t="shared" ref="E70:E78" si="96">IF((D70=0),(0),(E$67-D70))</f>
        <v>0</v>
      </c>
      <c r="F70" s="193" t="str">
        <f>IF(ISNA(VLOOKUP(A70,'Weight Calcs'!A$69:$B$122,2,FALSE)),"0",VLOOKUP(A70,'Weight Calcs'!A$69:$B$122,2,FALSE))</f>
        <v>0</v>
      </c>
      <c r="G70" s="193">
        <f t="shared" ref="G70:G78" si="97">IF((E$67=0),(0),(E70*F70/E$67))</f>
        <v>0</v>
      </c>
      <c r="H70" s="193">
        <f t="shared" ref="H70:H78" si="98">IF((E$67=0),(0),(D70*F70/E$67))</f>
        <v>0</v>
      </c>
      <c r="I70" s="193"/>
      <c r="J70" s="477"/>
      <c r="K70" s="477"/>
      <c r="L70" s="477"/>
      <c r="M70" s="343">
        <v>0</v>
      </c>
      <c r="N70" s="195">
        <f t="shared" ref="N70:N78" si="99">IF((M70=0),(0),(N$67-M70))</f>
        <v>0</v>
      </c>
      <c r="O70" s="195" t="str">
        <f>IF(ISNA(VLOOKUP(J70,'Weight Calcs'!$B$69:J$122,2,FALSE)),"0",VLOOKUP(J70,'Weight Calcs'!$B$69:J$122,2,FALSE))</f>
        <v>0</v>
      </c>
      <c r="P70" s="195">
        <f t="shared" ref="P70:P78" si="100">IF((N$67=0),(0),(N70*O70/N$67))</f>
        <v>0</v>
      </c>
      <c r="Q70" s="195">
        <f t="shared" ref="Q70:Q78" si="101">IF((N$67=0),(0),(M70*O70/N$67))</f>
        <v>0</v>
      </c>
      <c r="R70" s="195"/>
      <c r="S70" s="472"/>
      <c r="T70" s="472"/>
      <c r="U70" s="472"/>
      <c r="V70" s="347">
        <v>0</v>
      </c>
      <c r="W70" s="197">
        <f t="shared" ref="W70:W78" si="102">IF((V70=0),(0),(W$67-V70))</f>
        <v>0</v>
      </c>
      <c r="X70" s="197" t="str">
        <f>IF(ISNA(VLOOKUP(S70,'Weight Calcs'!$B$69:S$122,2,FALSE)),"0",VLOOKUP(S70,'Weight Calcs'!$B$69:S$122,2,FALSE))</f>
        <v>0</v>
      </c>
      <c r="Y70" s="197">
        <f t="shared" ref="Y70:Y78" si="103">IF((W$67=0),(0),(W70*X70/W$67))</f>
        <v>0</v>
      </c>
      <c r="Z70" s="197">
        <f t="shared" ref="Z70:Z78" si="104">IF((W$67=0),(0),(V70*X70/W$67))</f>
        <v>0</v>
      </c>
      <c r="AA70" s="197"/>
      <c r="AB70" s="447"/>
      <c r="AC70" s="447"/>
      <c r="AD70" s="447"/>
      <c r="AE70" s="349">
        <v>0</v>
      </c>
      <c r="AF70" s="199">
        <f t="shared" ref="AF70:AF78" si="105">IF((AE70=0),(0),(AF$67-AE70))</f>
        <v>0</v>
      </c>
      <c r="AG70" s="199" t="str">
        <f>IF(ISNA(VLOOKUP(AB70,'Weight Calcs'!$B$69:AB$122,2,FALSE)),"0",VLOOKUP(AB70,'Weight Calcs'!$B$69:AB$122,2,FALSE))</f>
        <v>0</v>
      </c>
      <c r="AH70" s="199">
        <f t="shared" ref="AH70:AH78" si="106">IF((AF$67=0),(0),(AF70*AG70/AF$67))</f>
        <v>0</v>
      </c>
      <c r="AI70" s="199">
        <f t="shared" ref="AI70:AI78" si="107">IF((AF$67=0),(0),(AE70*AG70/AF$67))</f>
        <v>0</v>
      </c>
      <c r="AJ70" s="199"/>
      <c r="AK70" s="435"/>
      <c r="AL70" s="435"/>
      <c r="AM70" s="435"/>
      <c r="AN70" s="353">
        <v>0</v>
      </c>
      <c r="AO70" s="201">
        <f t="shared" ref="AO70:AO78" si="108">IF((AN70=0),(0),(AO$67-AN70))</f>
        <v>0</v>
      </c>
      <c r="AP70" s="201" t="str">
        <f>IF(ISNA(VLOOKUP(AK70,'Weight Calcs'!$B$69:AK$122,2,FALSE)),"0",VLOOKUP(AK70,'Weight Calcs'!$B$69:AK$122,2,FALSE))</f>
        <v>0</v>
      </c>
      <c r="AQ70" s="201">
        <f t="shared" ref="AQ70:AQ78" si="109">IF((AO$67=0),(0),(AO70*AP70/AO$67))</f>
        <v>0</v>
      </c>
      <c r="AR70" s="201">
        <f t="shared" ref="AR70:AR78" si="110">IF((AO$67=0),(0),(AN70*AP70/AO$67))</f>
        <v>0</v>
      </c>
      <c r="AS70" s="201"/>
      <c r="AT70" s="427"/>
      <c r="AU70" s="427"/>
      <c r="AV70" s="427"/>
      <c r="AW70" s="356">
        <v>0</v>
      </c>
      <c r="AX70" s="203">
        <f t="shared" ref="AX70:AX78" si="111">IF((AW70=0),(0),(AX$67-AW70))</f>
        <v>0</v>
      </c>
      <c r="AY70" s="203" t="str">
        <f>IF(ISNA(VLOOKUP(AT70,'Weight Calcs'!$B$69:AT$122,2,FALSE)),"0",VLOOKUP(AT70,'Weight Calcs'!$B$69:AT$122,2,FALSE))</f>
        <v>0</v>
      </c>
      <c r="AZ70" s="203">
        <f t="shared" ref="AZ70:AZ78" si="112">IF((AX$67=0),(0),(AX70*AY70/AX$67))</f>
        <v>0</v>
      </c>
      <c r="BA70" s="203">
        <f t="shared" ref="BA70:BA78" si="113">IF((AX$67=0),(0),(AW70*AY70/AX$67))</f>
        <v>0</v>
      </c>
      <c r="BB70" s="203"/>
      <c r="BC70" s="423"/>
      <c r="BD70" s="423"/>
      <c r="BE70" s="423"/>
      <c r="BF70" s="360">
        <v>0</v>
      </c>
      <c r="BG70" s="205">
        <f t="shared" ref="BG70:BG78" si="114">IF((BF70=0),(0),(BG$67-BF70))</f>
        <v>0</v>
      </c>
      <c r="BH70" s="205" t="str">
        <f>IF(ISNA(VLOOKUP(BC70,'Weight Calcs'!$B$69:BC$122,2,FALSE)),"0",VLOOKUP(BC70,'Weight Calcs'!$B$69:BC$122,2,FALSE))</f>
        <v>0</v>
      </c>
      <c r="BI70" s="205">
        <f t="shared" ref="BI70:BI78" si="115">IF((BG$67=0),(0),(BG70*BH70/BG$67))</f>
        <v>0</v>
      </c>
      <c r="BJ70" s="205">
        <f t="shared" ref="BJ70:BJ78" si="116">IF((BG$67=0),(0),(BF70*BH70/BG$67))</f>
        <v>0</v>
      </c>
      <c r="BK70" s="205"/>
      <c r="BL70" s="406"/>
      <c r="BM70" s="406"/>
      <c r="BN70" s="406"/>
      <c r="BO70" s="362">
        <v>0</v>
      </c>
      <c r="BP70" s="207">
        <f t="shared" ref="BP70:BP78" si="117">IF((BO70=0),(0),(BP$67-BO70))</f>
        <v>0</v>
      </c>
      <c r="BQ70" s="207" t="str">
        <f>IF(ISNA(VLOOKUP(BL70,'Weight Calcs'!$B$69:BL$122,2,FALSE)),"0",VLOOKUP(BL70,'Weight Calcs'!$B$69:BL$122,2,FALSE))</f>
        <v>0</v>
      </c>
      <c r="BR70" s="207">
        <f t="shared" ref="BR70:BR78" si="118">IF((BP$67=0),(0),(BP70*BQ70/BP$67))</f>
        <v>0</v>
      </c>
      <c r="BS70" s="207">
        <f t="shared" ref="BS70:BS78" si="119">IF((BP$67=0),(0),(BO70*BQ70/BP$67))</f>
        <v>0</v>
      </c>
      <c r="BT70" s="206"/>
    </row>
    <row r="71" spans="1:72" x14ac:dyDescent="0.2">
      <c r="A71" s="461"/>
      <c r="B71" s="461"/>
      <c r="C71" s="461"/>
      <c r="D71" s="339">
        <v>0</v>
      </c>
      <c r="E71" s="174">
        <f t="shared" si="96"/>
        <v>0</v>
      </c>
      <c r="F71" s="174" t="str">
        <f>IF(ISNA(VLOOKUP(A71,'Weight Calcs'!A$69:$B$122,2,FALSE)),"0",VLOOKUP(A71,'Weight Calcs'!A$69:$B$122,2,FALSE))</f>
        <v>0</v>
      </c>
      <c r="G71" s="174">
        <f t="shared" si="97"/>
        <v>0</v>
      </c>
      <c r="H71" s="174">
        <f t="shared" si="98"/>
        <v>0</v>
      </c>
      <c r="I71" s="174"/>
      <c r="J71" s="476"/>
      <c r="K71" s="476"/>
      <c r="L71" s="476"/>
      <c r="M71" s="339">
        <v>0</v>
      </c>
      <c r="N71" s="174">
        <f t="shared" si="99"/>
        <v>0</v>
      </c>
      <c r="O71" s="174" t="str">
        <f>IF(ISNA(VLOOKUP(J71,'Weight Calcs'!$B$69:J$122,2,FALSE)),"0",VLOOKUP(J71,'Weight Calcs'!$B$69:J$122,2,FALSE))</f>
        <v>0</v>
      </c>
      <c r="P71" s="174">
        <f t="shared" si="100"/>
        <v>0</v>
      </c>
      <c r="Q71" s="174">
        <f t="shared" si="101"/>
        <v>0</v>
      </c>
      <c r="R71" s="174"/>
      <c r="S71" s="471"/>
      <c r="T71" s="471"/>
      <c r="U71" s="471"/>
      <c r="V71" s="346">
        <v>0</v>
      </c>
      <c r="W71" s="181">
        <f t="shared" si="102"/>
        <v>0</v>
      </c>
      <c r="X71" s="181" t="str">
        <f>IF(ISNA(VLOOKUP(S71,'Weight Calcs'!$B$69:S$122,2,FALSE)),"0",VLOOKUP(S71,'Weight Calcs'!$B$69:S$122,2,FALSE))</f>
        <v>0</v>
      </c>
      <c r="Y71" s="181">
        <f t="shared" si="103"/>
        <v>0</v>
      </c>
      <c r="Z71" s="181">
        <f t="shared" si="104"/>
        <v>0</v>
      </c>
      <c r="AA71" s="181"/>
      <c r="AB71" s="448"/>
      <c r="AC71" s="448"/>
      <c r="AD71" s="448"/>
      <c r="AE71" s="348">
        <v>0</v>
      </c>
      <c r="AF71" s="183">
        <f t="shared" si="105"/>
        <v>0</v>
      </c>
      <c r="AG71" s="183" t="str">
        <f>IF(ISNA(VLOOKUP(AB71,'Weight Calcs'!$B$69:AB$122,2,FALSE)),"0",VLOOKUP(AB71,'Weight Calcs'!$B$69:AB$122,2,FALSE))</f>
        <v>0</v>
      </c>
      <c r="AH71" s="183">
        <f t="shared" si="106"/>
        <v>0</v>
      </c>
      <c r="AI71" s="183">
        <f t="shared" si="107"/>
        <v>0</v>
      </c>
      <c r="AJ71" s="183"/>
      <c r="AK71" s="436"/>
      <c r="AL71" s="436"/>
      <c r="AM71" s="436"/>
      <c r="AN71" s="352">
        <v>0</v>
      </c>
      <c r="AO71" s="185">
        <f t="shared" si="108"/>
        <v>0</v>
      </c>
      <c r="AP71" s="185" t="str">
        <f>IF(ISNA(VLOOKUP(AK71,'Weight Calcs'!$B$69:AK$122,2,FALSE)),"0",VLOOKUP(AK71,'Weight Calcs'!$B$69:AK$122,2,FALSE))</f>
        <v>0</v>
      </c>
      <c r="AQ71" s="185">
        <f t="shared" si="109"/>
        <v>0</v>
      </c>
      <c r="AR71" s="185">
        <f t="shared" si="110"/>
        <v>0</v>
      </c>
      <c r="AS71" s="185"/>
      <c r="AT71" s="426"/>
      <c r="AU71" s="426"/>
      <c r="AV71" s="426"/>
      <c r="AW71" s="355">
        <v>0</v>
      </c>
      <c r="AX71" s="187">
        <f t="shared" si="111"/>
        <v>0</v>
      </c>
      <c r="AY71" s="187" t="str">
        <f>IF(ISNA(VLOOKUP(AT71,'Weight Calcs'!$B$69:AT$122,2,FALSE)),"0",VLOOKUP(AT71,'Weight Calcs'!$B$69:AT$122,2,FALSE))</f>
        <v>0</v>
      </c>
      <c r="AZ71" s="187">
        <f t="shared" si="112"/>
        <v>0</v>
      </c>
      <c r="BA71" s="187">
        <f t="shared" si="113"/>
        <v>0</v>
      </c>
      <c r="BB71" s="187"/>
      <c r="BC71" s="424"/>
      <c r="BD71" s="424"/>
      <c r="BE71" s="424"/>
      <c r="BF71" s="359">
        <v>0</v>
      </c>
      <c r="BG71" s="189">
        <f t="shared" si="114"/>
        <v>0</v>
      </c>
      <c r="BH71" s="189" t="str">
        <f>IF(ISNA(VLOOKUP(BC71,'Weight Calcs'!$B$69:BC$122,2,FALSE)),"0",VLOOKUP(BC71,'Weight Calcs'!$B$69:BC$122,2,FALSE))</f>
        <v>0</v>
      </c>
      <c r="BI71" s="189">
        <f t="shared" si="115"/>
        <v>0</v>
      </c>
      <c r="BJ71" s="189">
        <f t="shared" si="116"/>
        <v>0</v>
      </c>
      <c r="BK71" s="189"/>
      <c r="BL71" s="407"/>
      <c r="BM71" s="407"/>
      <c r="BN71" s="407"/>
      <c r="BO71" s="361">
        <v>0</v>
      </c>
      <c r="BP71" s="191">
        <f t="shared" si="117"/>
        <v>0</v>
      </c>
      <c r="BQ71" s="191" t="str">
        <f>IF(ISNA(VLOOKUP(BL71,'Weight Calcs'!$B$69:BL$122,2,FALSE)),"0",VLOOKUP(BL71,'Weight Calcs'!$B$69:BL$122,2,FALSE))</f>
        <v>0</v>
      </c>
      <c r="BR71" s="191">
        <f t="shared" si="118"/>
        <v>0</v>
      </c>
      <c r="BS71" s="191">
        <f t="shared" si="119"/>
        <v>0</v>
      </c>
      <c r="BT71" s="190"/>
    </row>
    <row r="72" spans="1:72" x14ac:dyDescent="0.2">
      <c r="A72" s="462"/>
      <c r="B72" s="462"/>
      <c r="C72" s="462"/>
      <c r="D72" s="340">
        <v>0</v>
      </c>
      <c r="E72" s="193">
        <f t="shared" si="96"/>
        <v>0</v>
      </c>
      <c r="F72" s="193" t="str">
        <f>IF(ISNA(VLOOKUP(A72,'Weight Calcs'!A$69:$B$122,2,FALSE)),"0",VLOOKUP(A72,'Weight Calcs'!A$69:$B$122,2,FALSE))</f>
        <v>0</v>
      </c>
      <c r="G72" s="193">
        <f t="shared" si="97"/>
        <v>0</v>
      </c>
      <c r="H72" s="193">
        <f t="shared" si="98"/>
        <v>0</v>
      </c>
      <c r="I72" s="193"/>
      <c r="J72" s="477"/>
      <c r="K72" s="477"/>
      <c r="L72" s="477"/>
      <c r="M72" s="343">
        <v>0</v>
      </c>
      <c r="N72" s="195">
        <f t="shared" si="99"/>
        <v>0</v>
      </c>
      <c r="O72" s="195" t="str">
        <f>IF(ISNA(VLOOKUP(J72,'Weight Calcs'!$B$69:J$122,2,FALSE)),"0",VLOOKUP(J72,'Weight Calcs'!$B$69:J$122,2,FALSE))</f>
        <v>0</v>
      </c>
      <c r="P72" s="195">
        <f t="shared" si="100"/>
        <v>0</v>
      </c>
      <c r="Q72" s="195">
        <f t="shared" si="101"/>
        <v>0</v>
      </c>
      <c r="R72" s="195"/>
      <c r="S72" s="472"/>
      <c r="T72" s="472"/>
      <c r="U72" s="472"/>
      <c r="V72" s="347">
        <v>0</v>
      </c>
      <c r="W72" s="197">
        <f t="shared" si="102"/>
        <v>0</v>
      </c>
      <c r="X72" s="197" t="str">
        <f>IF(ISNA(VLOOKUP(S72,'Weight Calcs'!$B$69:S$122,2,FALSE)),"0",VLOOKUP(S72,'Weight Calcs'!$B$69:S$122,2,FALSE))</f>
        <v>0</v>
      </c>
      <c r="Y72" s="197">
        <f t="shared" si="103"/>
        <v>0</v>
      </c>
      <c r="Z72" s="197">
        <f t="shared" si="104"/>
        <v>0</v>
      </c>
      <c r="AA72" s="197"/>
      <c r="AB72" s="447"/>
      <c r="AC72" s="447"/>
      <c r="AD72" s="447"/>
      <c r="AE72" s="349">
        <v>0</v>
      </c>
      <c r="AF72" s="199">
        <f t="shared" si="105"/>
        <v>0</v>
      </c>
      <c r="AG72" s="199" t="str">
        <f>IF(ISNA(VLOOKUP(AB72,'Weight Calcs'!$B$69:AB$122,2,FALSE)),"0",VLOOKUP(AB72,'Weight Calcs'!$B$69:AB$122,2,FALSE))</f>
        <v>0</v>
      </c>
      <c r="AH72" s="199">
        <f t="shared" si="106"/>
        <v>0</v>
      </c>
      <c r="AI72" s="199">
        <f t="shared" si="107"/>
        <v>0</v>
      </c>
      <c r="AJ72" s="199"/>
      <c r="AK72" s="435"/>
      <c r="AL72" s="435"/>
      <c r="AM72" s="435"/>
      <c r="AN72" s="353">
        <v>0</v>
      </c>
      <c r="AO72" s="201">
        <f t="shared" si="108"/>
        <v>0</v>
      </c>
      <c r="AP72" s="201" t="str">
        <f>IF(ISNA(VLOOKUP(AK72,'Weight Calcs'!$B$69:AK$122,2,FALSE)),"0",VLOOKUP(AK72,'Weight Calcs'!$B$69:AK$122,2,FALSE))</f>
        <v>0</v>
      </c>
      <c r="AQ72" s="201">
        <f t="shared" si="109"/>
        <v>0</v>
      </c>
      <c r="AR72" s="201">
        <f t="shared" si="110"/>
        <v>0</v>
      </c>
      <c r="AS72" s="201"/>
      <c r="AT72" s="427"/>
      <c r="AU72" s="427"/>
      <c r="AV72" s="427"/>
      <c r="AW72" s="356">
        <v>0</v>
      </c>
      <c r="AX72" s="203">
        <f t="shared" si="111"/>
        <v>0</v>
      </c>
      <c r="AY72" s="203" t="str">
        <f>IF(ISNA(VLOOKUP(AT72,'Weight Calcs'!$B$69:AT$122,2,FALSE)),"0",VLOOKUP(AT72,'Weight Calcs'!$B$69:AT$122,2,FALSE))</f>
        <v>0</v>
      </c>
      <c r="AZ72" s="203">
        <f t="shared" si="112"/>
        <v>0</v>
      </c>
      <c r="BA72" s="203">
        <f t="shared" si="113"/>
        <v>0</v>
      </c>
      <c r="BB72" s="203"/>
      <c r="BC72" s="423"/>
      <c r="BD72" s="423"/>
      <c r="BE72" s="423"/>
      <c r="BF72" s="360">
        <v>0</v>
      </c>
      <c r="BG72" s="205">
        <f t="shared" si="114"/>
        <v>0</v>
      </c>
      <c r="BH72" s="205" t="str">
        <f>IF(ISNA(VLOOKUP(BC72,'Weight Calcs'!$B$69:BC$122,2,FALSE)),"0",VLOOKUP(BC72,'Weight Calcs'!$B$69:BC$122,2,FALSE))</f>
        <v>0</v>
      </c>
      <c r="BI72" s="205">
        <f t="shared" si="115"/>
        <v>0</v>
      </c>
      <c r="BJ72" s="205">
        <f t="shared" si="116"/>
        <v>0</v>
      </c>
      <c r="BK72" s="205"/>
      <c r="BL72" s="406"/>
      <c r="BM72" s="406"/>
      <c r="BN72" s="406"/>
      <c r="BO72" s="362">
        <v>0</v>
      </c>
      <c r="BP72" s="207">
        <f t="shared" si="117"/>
        <v>0</v>
      </c>
      <c r="BQ72" s="207" t="str">
        <f>IF(ISNA(VLOOKUP(BL72,'Weight Calcs'!$B$69:BL$122,2,FALSE)),"0",VLOOKUP(BL72,'Weight Calcs'!$B$69:BL$122,2,FALSE))</f>
        <v>0</v>
      </c>
      <c r="BR72" s="207">
        <f t="shared" si="118"/>
        <v>0</v>
      </c>
      <c r="BS72" s="207">
        <f t="shared" si="119"/>
        <v>0</v>
      </c>
      <c r="BT72" s="206"/>
    </row>
    <row r="73" spans="1:72" x14ac:dyDescent="0.2">
      <c r="A73" s="461"/>
      <c r="B73" s="461"/>
      <c r="C73" s="461"/>
      <c r="D73" s="339">
        <v>0</v>
      </c>
      <c r="E73" s="174">
        <f t="shared" si="96"/>
        <v>0</v>
      </c>
      <c r="F73" s="174" t="str">
        <f>IF(ISNA(VLOOKUP(A73,'Weight Calcs'!A$69:$B$122,2,FALSE)),"0",VLOOKUP(A73,'Weight Calcs'!A$69:$B$122,2,FALSE))</f>
        <v>0</v>
      </c>
      <c r="G73" s="174">
        <f t="shared" si="97"/>
        <v>0</v>
      </c>
      <c r="H73" s="174">
        <f t="shared" si="98"/>
        <v>0</v>
      </c>
      <c r="I73" s="174"/>
      <c r="J73" s="476"/>
      <c r="K73" s="476"/>
      <c r="L73" s="476"/>
      <c r="M73" s="339">
        <v>0</v>
      </c>
      <c r="N73" s="174">
        <f t="shared" si="99"/>
        <v>0</v>
      </c>
      <c r="O73" s="174" t="str">
        <f>IF(ISNA(VLOOKUP(J73,'Weight Calcs'!$B$69:J$122,2,FALSE)),"0",VLOOKUP(J73,'Weight Calcs'!$B$69:J$122,2,FALSE))</f>
        <v>0</v>
      </c>
      <c r="P73" s="174">
        <f t="shared" si="100"/>
        <v>0</v>
      </c>
      <c r="Q73" s="174">
        <f t="shared" si="101"/>
        <v>0</v>
      </c>
      <c r="R73" s="174"/>
      <c r="S73" s="471"/>
      <c r="T73" s="471"/>
      <c r="U73" s="471"/>
      <c r="V73" s="346">
        <v>0</v>
      </c>
      <c r="W73" s="181">
        <f t="shared" si="102"/>
        <v>0</v>
      </c>
      <c r="X73" s="181" t="str">
        <f>IF(ISNA(VLOOKUP(S73,'Weight Calcs'!$B$69:S$122,2,FALSE)),"0",VLOOKUP(S73,'Weight Calcs'!$B$69:S$122,2,FALSE))</f>
        <v>0</v>
      </c>
      <c r="Y73" s="181">
        <f t="shared" si="103"/>
        <v>0</v>
      </c>
      <c r="Z73" s="181">
        <f t="shared" si="104"/>
        <v>0</v>
      </c>
      <c r="AA73" s="181"/>
      <c r="AB73" s="448"/>
      <c r="AC73" s="448"/>
      <c r="AD73" s="448"/>
      <c r="AE73" s="348">
        <v>0</v>
      </c>
      <c r="AF73" s="183">
        <f t="shared" si="105"/>
        <v>0</v>
      </c>
      <c r="AG73" s="183" t="str">
        <f>IF(ISNA(VLOOKUP(AB73,'Weight Calcs'!$B$69:AB$122,2,FALSE)),"0",VLOOKUP(AB73,'Weight Calcs'!$B$69:AB$122,2,FALSE))</f>
        <v>0</v>
      </c>
      <c r="AH73" s="183">
        <f t="shared" si="106"/>
        <v>0</v>
      </c>
      <c r="AI73" s="183">
        <f t="shared" si="107"/>
        <v>0</v>
      </c>
      <c r="AJ73" s="183"/>
      <c r="AK73" s="436"/>
      <c r="AL73" s="436"/>
      <c r="AM73" s="436"/>
      <c r="AN73" s="352">
        <v>0</v>
      </c>
      <c r="AO73" s="185">
        <f t="shared" si="108"/>
        <v>0</v>
      </c>
      <c r="AP73" s="185" t="str">
        <f>IF(ISNA(VLOOKUP(AK73,'Weight Calcs'!$B$69:AK$122,2,FALSE)),"0",VLOOKUP(AK73,'Weight Calcs'!$B$69:AK$122,2,FALSE))</f>
        <v>0</v>
      </c>
      <c r="AQ73" s="185">
        <f t="shared" si="109"/>
        <v>0</v>
      </c>
      <c r="AR73" s="185">
        <f t="shared" si="110"/>
        <v>0</v>
      </c>
      <c r="AS73" s="185"/>
      <c r="AT73" s="426"/>
      <c r="AU73" s="426"/>
      <c r="AV73" s="426"/>
      <c r="AW73" s="355">
        <v>0</v>
      </c>
      <c r="AX73" s="187">
        <f t="shared" si="111"/>
        <v>0</v>
      </c>
      <c r="AY73" s="187" t="str">
        <f>IF(ISNA(VLOOKUP(AT73,'Weight Calcs'!$B$69:AT$122,2,FALSE)),"0",VLOOKUP(AT73,'Weight Calcs'!$B$69:AT$122,2,FALSE))</f>
        <v>0</v>
      </c>
      <c r="AZ73" s="187">
        <f t="shared" si="112"/>
        <v>0</v>
      </c>
      <c r="BA73" s="187">
        <f t="shared" si="113"/>
        <v>0</v>
      </c>
      <c r="BB73" s="187"/>
      <c r="BC73" s="424"/>
      <c r="BD73" s="424"/>
      <c r="BE73" s="424"/>
      <c r="BF73" s="359">
        <v>0</v>
      </c>
      <c r="BG73" s="189">
        <f t="shared" si="114"/>
        <v>0</v>
      </c>
      <c r="BH73" s="189" t="str">
        <f>IF(ISNA(VLOOKUP(BC73,'Weight Calcs'!$B$69:BC$122,2,FALSE)),"0",VLOOKUP(BC73,'Weight Calcs'!$B$69:BC$122,2,FALSE))</f>
        <v>0</v>
      </c>
      <c r="BI73" s="189">
        <f t="shared" si="115"/>
        <v>0</v>
      </c>
      <c r="BJ73" s="189">
        <f t="shared" si="116"/>
        <v>0</v>
      </c>
      <c r="BK73" s="189"/>
      <c r="BL73" s="407"/>
      <c r="BM73" s="407"/>
      <c r="BN73" s="407"/>
      <c r="BO73" s="361">
        <v>0</v>
      </c>
      <c r="BP73" s="191">
        <f t="shared" si="117"/>
        <v>0</v>
      </c>
      <c r="BQ73" s="191" t="str">
        <f>IF(ISNA(VLOOKUP(BL73,'Weight Calcs'!$B$69:BL$122,2,FALSE)),"0",VLOOKUP(BL73,'Weight Calcs'!$B$69:BL$122,2,FALSE))</f>
        <v>0</v>
      </c>
      <c r="BR73" s="191">
        <f t="shared" si="118"/>
        <v>0</v>
      </c>
      <c r="BS73" s="191">
        <f t="shared" si="119"/>
        <v>0</v>
      </c>
      <c r="BT73" s="190"/>
    </row>
    <row r="74" spans="1:72" x14ac:dyDescent="0.2">
      <c r="A74" s="462"/>
      <c r="B74" s="462"/>
      <c r="C74" s="462"/>
      <c r="D74" s="340">
        <v>0</v>
      </c>
      <c r="E74" s="193">
        <f t="shared" si="96"/>
        <v>0</v>
      </c>
      <c r="F74" s="193" t="str">
        <f>IF(ISNA(VLOOKUP(A74,'Weight Calcs'!A$69:$B$122,2,FALSE)),"0",VLOOKUP(A74,'Weight Calcs'!A$69:$B$122,2,FALSE))</f>
        <v>0</v>
      </c>
      <c r="G74" s="193">
        <f t="shared" si="97"/>
        <v>0</v>
      </c>
      <c r="H74" s="193">
        <f t="shared" si="98"/>
        <v>0</v>
      </c>
      <c r="I74" s="193"/>
      <c r="J74" s="477"/>
      <c r="K74" s="477"/>
      <c r="L74" s="477"/>
      <c r="M74" s="343">
        <v>0</v>
      </c>
      <c r="N74" s="195">
        <f t="shared" si="99"/>
        <v>0</v>
      </c>
      <c r="O74" s="195" t="str">
        <f>IF(ISNA(VLOOKUP(J74,'Weight Calcs'!$B$69:J$122,2,FALSE)),"0",VLOOKUP(J74,'Weight Calcs'!$B$69:J$122,2,FALSE))</f>
        <v>0</v>
      </c>
      <c r="P74" s="195">
        <f t="shared" si="100"/>
        <v>0</v>
      </c>
      <c r="Q74" s="195">
        <f t="shared" si="101"/>
        <v>0</v>
      </c>
      <c r="R74" s="195"/>
      <c r="S74" s="472"/>
      <c r="T74" s="472"/>
      <c r="U74" s="472"/>
      <c r="V74" s="347">
        <v>0</v>
      </c>
      <c r="W74" s="197">
        <f t="shared" si="102"/>
        <v>0</v>
      </c>
      <c r="X74" s="197" t="str">
        <f>IF(ISNA(VLOOKUP(S74,'Weight Calcs'!$B$69:S$122,2,FALSE)),"0",VLOOKUP(S74,'Weight Calcs'!$B$69:S$122,2,FALSE))</f>
        <v>0</v>
      </c>
      <c r="Y74" s="197">
        <f t="shared" si="103"/>
        <v>0</v>
      </c>
      <c r="Z74" s="197">
        <f t="shared" si="104"/>
        <v>0</v>
      </c>
      <c r="AA74" s="197"/>
      <c r="AB74" s="447"/>
      <c r="AC74" s="447"/>
      <c r="AD74" s="447"/>
      <c r="AE74" s="349">
        <v>0</v>
      </c>
      <c r="AF74" s="199">
        <f t="shared" si="105"/>
        <v>0</v>
      </c>
      <c r="AG74" s="199" t="str">
        <f>IF(ISNA(VLOOKUP(AB74,'Weight Calcs'!$B$69:AB$122,2,FALSE)),"0",VLOOKUP(AB74,'Weight Calcs'!$B$69:AB$122,2,FALSE))</f>
        <v>0</v>
      </c>
      <c r="AH74" s="199">
        <f t="shared" si="106"/>
        <v>0</v>
      </c>
      <c r="AI74" s="199">
        <f t="shared" si="107"/>
        <v>0</v>
      </c>
      <c r="AJ74" s="199"/>
      <c r="AK74" s="435"/>
      <c r="AL74" s="435"/>
      <c r="AM74" s="435"/>
      <c r="AN74" s="353">
        <v>0</v>
      </c>
      <c r="AO74" s="201">
        <f t="shared" si="108"/>
        <v>0</v>
      </c>
      <c r="AP74" s="201" t="str">
        <f>IF(ISNA(VLOOKUP(AK74,'Weight Calcs'!$B$69:AK$122,2,FALSE)),"0",VLOOKUP(AK74,'Weight Calcs'!$B$69:AK$122,2,FALSE))</f>
        <v>0</v>
      </c>
      <c r="AQ74" s="201">
        <f t="shared" si="109"/>
        <v>0</v>
      </c>
      <c r="AR74" s="201">
        <f t="shared" si="110"/>
        <v>0</v>
      </c>
      <c r="AS74" s="201"/>
      <c r="AT74" s="427"/>
      <c r="AU74" s="427"/>
      <c r="AV74" s="427"/>
      <c r="AW74" s="356">
        <v>0</v>
      </c>
      <c r="AX74" s="203">
        <f t="shared" si="111"/>
        <v>0</v>
      </c>
      <c r="AY74" s="203" t="str">
        <f>IF(ISNA(VLOOKUP(AT74,'Weight Calcs'!$B$69:AT$122,2,FALSE)),"0",VLOOKUP(AT74,'Weight Calcs'!$B$69:AT$122,2,FALSE))</f>
        <v>0</v>
      </c>
      <c r="AZ74" s="203">
        <f t="shared" si="112"/>
        <v>0</v>
      </c>
      <c r="BA74" s="203">
        <f t="shared" si="113"/>
        <v>0</v>
      </c>
      <c r="BB74" s="203"/>
      <c r="BC74" s="423"/>
      <c r="BD74" s="423"/>
      <c r="BE74" s="423"/>
      <c r="BF74" s="360">
        <v>0</v>
      </c>
      <c r="BG74" s="205">
        <f t="shared" si="114"/>
        <v>0</v>
      </c>
      <c r="BH74" s="205" t="str">
        <f>IF(ISNA(VLOOKUP(BC74,'Weight Calcs'!$B$69:BC$122,2,FALSE)),"0",VLOOKUP(BC74,'Weight Calcs'!$B$69:BC$122,2,FALSE))</f>
        <v>0</v>
      </c>
      <c r="BI74" s="205">
        <f t="shared" si="115"/>
        <v>0</v>
      </c>
      <c r="BJ74" s="205">
        <f t="shared" si="116"/>
        <v>0</v>
      </c>
      <c r="BK74" s="205"/>
      <c r="BL74" s="406"/>
      <c r="BM74" s="406"/>
      <c r="BN74" s="406"/>
      <c r="BO74" s="362">
        <v>0</v>
      </c>
      <c r="BP74" s="207">
        <f t="shared" si="117"/>
        <v>0</v>
      </c>
      <c r="BQ74" s="207" t="str">
        <f>IF(ISNA(VLOOKUP(BL74,'Weight Calcs'!$B$69:BL$122,2,FALSE)),"0",VLOOKUP(BL74,'Weight Calcs'!$B$69:BL$122,2,FALSE))</f>
        <v>0</v>
      </c>
      <c r="BR74" s="207">
        <f t="shared" si="118"/>
        <v>0</v>
      </c>
      <c r="BS74" s="207">
        <f t="shared" si="119"/>
        <v>0</v>
      </c>
      <c r="BT74" s="206"/>
    </row>
    <row r="75" spans="1:72" x14ac:dyDescent="0.2">
      <c r="A75" s="461"/>
      <c r="B75" s="461"/>
      <c r="C75" s="461"/>
      <c r="D75" s="339">
        <v>0</v>
      </c>
      <c r="E75" s="174">
        <f t="shared" si="96"/>
        <v>0</v>
      </c>
      <c r="F75" s="174" t="str">
        <f>IF(ISNA(VLOOKUP(A75,'Weight Calcs'!A$69:$B$122,2,FALSE)),"0",VLOOKUP(A75,'Weight Calcs'!A$69:$B$122,2,FALSE))</f>
        <v>0</v>
      </c>
      <c r="G75" s="174">
        <f t="shared" si="97"/>
        <v>0</v>
      </c>
      <c r="H75" s="174">
        <f t="shared" si="98"/>
        <v>0</v>
      </c>
      <c r="I75" s="174"/>
      <c r="J75" s="476"/>
      <c r="K75" s="476"/>
      <c r="L75" s="476"/>
      <c r="M75" s="339">
        <v>0</v>
      </c>
      <c r="N75" s="174">
        <f t="shared" si="99"/>
        <v>0</v>
      </c>
      <c r="O75" s="174" t="str">
        <f>IF(ISNA(VLOOKUP(J75,'Weight Calcs'!$B$69:J$122,2,FALSE)),"0",VLOOKUP(J75,'Weight Calcs'!$B$69:J$122,2,FALSE))</f>
        <v>0</v>
      </c>
      <c r="P75" s="174">
        <f t="shared" si="100"/>
        <v>0</v>
      </c>
      <c r="Q75" s="174">
        <f t="shared" si="101"/>
        <v>0</v>
      </c>
      <c r="R75" s="174"/>
      <c r="S75" s="471"/>
      <c r="T75" s="471"/>
      <c r="U75" s="471"/>
      <c r="V75" s="346">
        <v>0</v>
      </c>
      <c r="W75" s="181">
        <f t="shared" si="102"/>
        <v>0</v>
      </c>
      <c r="X75" s="181" t="str">
        <f>IF(ISNA(VLOOKUP(S75,'Weight Calcs'!$B$69:S$122,2,FALSE)),"0",VLOOKUP(S75,'Weight Calcs'!$B$69:S$122,2,FALSE))</f>
        <v>0</v>
      </c>
      <c r="Y75" s="181">
        <f t="shared" si="103"/>
        <v>0</v>
      </c>
      <c r="Z75" s="181">
        <f t="shared" si="104"/>
        <v>0</v>
      </c>
      <c r="AA75" s="181"/>
      <c r="AB75" s="448"/>
      <c r="AC75" s="448"/>
      <c r="AD75" s="448"/>
      <c r="AE75" s="348">
        <v>0</v>
      </c>
      <c r="AF75" s="183">
        <f t="shared" si="105"/>
        <v>0</v>
      </c>
      <c r="AG75" s="183" t="str">
        <f>IF(ISNA(VLOOKUP(AB75,'Weight Calcs'!$B$69:AB$122,2,FALSE)),"0",VLOOKUP(AB75,'Weight Calcs'!$B$69:AB$122,2,FALSE))</f>
        <v>0</v>
      </c>
      <c r="AH75" s="183">
        <f t="shared" si="106"/>
        <v>0</v>
      </c>
      <c r="AI75" s="183">
        <f t="shared" si="107"/>
        <v>0</v>
      </c>
      <c r="AJ75" s="183"/>
      <c r="AK75" s="436"/>
      <c r="AL75" s="436"/>
      <c r="AM75" s="436"/>
      <c r="AN75" s="352">
        <v>0</v>
      </c>
      <c r="AO75" s="185">
        <f t="shared" si="108"/>
        <v>0</v>
      </c>
      <c r="AP75" s="185" t="str">
        <f>IF(ISNA(VLOOKUP(AK75,'Weight Calcs'!$B$69:AK$122,2,FALSE)),"0",VLOOKUP(AK75,'Weight Calcs'!$B$69:AK$122,2,FALSE))</f>
        <v>0</v>
      </c>
      <c r="AQ75" s="185">
        <f t="shared" si="109"/>
        <v>0</v>
      </c>
      <c r="AR75" s="185">
        <f t="shared" si="110"/>
        <v>0</v>
      </c>
      <c r="AS75" s="185"/>
      <c r="AT75" s="426"/>
      <c r="AU75" s="426"/>
      <c r="AV75" s="426"/>
      <c r="AW75" s="355">
        <v>0</v>
      </c>
      <c r="AX75" s="187">
        <f t="shared" si="111"/>
        <v>0</v>
      </c>
      <c r="AY75" s="187" t="str">
        <f>IF(ISNA(VLOOKUP(AT75,'Weight Calcs'!$B$69:AT$122,2,FALSE)),"0",VLOOKUP(AT75,'Weight Calcs'!$B$69:AT$122,2,FALSE))</f>
        <v>0</v>
      </c>
      <c r="AZ75" s="187">
        <f t="shared" si="112"/>
        <v>0</v>
      </c>
      <c r="BA75" s="187">
        <f t="shared" si="113"/>
        <v>0</v>
      </c>
      <c r="BB75" s="187"/>
      <c r="BC75" s="424"/>
      <c r="BD75" s="424"/>
      <c r="BE75" s="424"/>
      <c r="BF75" s="359">
        <v>0</v>
      </c>
      <c r="BG75" s="189">
        <f t="shared" si="114"/>
        <v>0</v>
      </c>
      <c r="BH75" s="189" t="str">
        <f>IF(ISNA(VLOOKUP(BC75,'Weight Calcs'!$B$69:BC$122,2,FALSE)),"0",VLOOKUP(BC75,'Weight Calcs'!$B$69:BC$122,2,FALSE))</f>
        <v>0</v>
      </c>
      <c r="BI75" s="189">
        <f t="shared" si="115"/>
        <v>0</v>
      </c>
      <c r="BJ75" s="189">
        <f t="shared" si="116"/>
        <v>0</v>
      </c>
      <c r="BK75" s="189"/>
      <c r="BL75" s="407"/>
      <c r="BM75" s="407"/>
      <c r="BN75" s="407"/>
      <c r="BO75" s="361">
        <v>0</v>
      </c>
      <c r="BP75" s="191">
        <f t="shared" si="117"/>
        <v>0</v>
      </c>
      <c r="BQ75" s="191" t="str">
        <f>IF(ISNA(VLOOKUP(BL75,'Weight Calcs'!$B$69:BL$122,2,FALSE)),"0",VLOOKUP(BL75,'Weight Calcs'!$B$69:BL$122,2,FALSE))</f>
        <v>0</v>
      </c>
      <c r="BR75" s="191">
        <f t="shared" si="118"/>
        <v>0</v>
      </c>
      <c r="BS75" s="191">
        <f t="shared" si="119"/>
        <v>0</v>
      </c>
      <c r="BT75" s="190"/>
    </row>
    <row r="76" spans="1:72" x14ac:dyDescent="0.2">
      <c r="A76" s="462"/>
      <c r="B76" s="462"/>
      <c r="C76" s="462"/>
      <c r="D76" s="340">
        <v>0</v>
      </c>
      <c r="E76" s="193">
        <f t="shared" si="96"/>
        <v>0</v>
      </c>
      <c r="F76" s="193" t="str">
        <f>IF(ISNA(VLOOKUP(A76,'Weight Calcs'!A$69:$B$122,2,FALSE)),"0",VLOOKUP(A76,'Weight Calcs'!A$69:$B$122,2,FALSE))</f>
        <v>0</v>
      </c>
      <c r="G76" s="193">
        <f t="shared" si="97"/>
        <v>0</v>
      </c>
      <c r="H76" s="193">
        <f t="shared" si="98"/>
        <v>0</v>
      </c>
      <c r="I76" s="193"/>
      <c r="J76" s="477"/>
      <c r="K76" s="477"/>
      <c r="L76" s="477"/>
      <c r="M76" s="343">
        <v>0</v>
      </c>
      <c r="N76" s="195">
        <f t="shared" si="99"/>
        <v>0</v>
      </c>
      <c r="O76" s="195" t="str">
        <f>IF(ISNA(VLOOKUP(J76,'Weight Calcs'!$B$69:J$122,2,FALSE)),"0",VLOOKUP(J76,'Weight Calcs'!$B$69:J$122,2,FALSE))</f>
        <v>0</v>
      </c>
      <c r="P76" s="195">
        <f t="shared" si="100"/>
        <v>0</v>
      </c>
      <c r="Q76" s="195">
        <f t="shared" si="101"/>
        <v>0</v>
      </c>
      <c r="R76" s="195"/>
      <c r="S76" s="472"/>
      <c r="T76" s="472"/>
      <c r="U76" s="472"/>
      <c r="V76" s="347">
        <v>0</v>
      </c>
      <c r="W76" s="197">
        <f t="shared" si="102"/>
        <v>0</v>
      </c>
      <c r="X76" s="197" t="str">
        <f>IF(ISNA(VLOOKUP(S76,'Weight Calcs'!$B$69:S$122,2,FALSE)),"0",VLOOKUP(S76,'Weight Calcs'!$B$69:S$122,2,FALSE))</f>
        <v>0</v>
      </c>
      <c r="Y76" s="197">
        <f t="shared" si="103"/>
        <v>0</v>
      </c>
      <c r="Z76" s="197">
        <f t="shared" si="104"/>
        <v>0</v>
      </c>
      <c r="AA76" s="197"/>
      <c r="AB76" s="447"/>
      <c r="AC76" s="447"/>
      <c r="AD76" s="447"/>
      <c r="AE76" s="349">
        <v>0</v>
      </c>
      <c r="AF76" s="199">
        <f t="shared" si="105"/>
        <v>0</v>
      </c>
      <c r="AG76" s="199" t="str">
        <f>IF(ISNA(VLOOKUP(AB76,'Weight Calcs'!$B$69:AB$122,2,FALSE)),"0",VLOOKUP(AB76,'Weight Calcs'!$B$69:AB$122,2,FALSE))</f>
        <v>0</v>
      </c>
      <c r="AH76" s="199">
        <f t="shared" si="106"/>
        <v>0</v>
      </c>
      <c r="AI76" s="199">
        <f t="shared" si="107"/>
        <v>0</v>
      </c>
      <c r="AJ76" s="199"/>
      <c r="AK76" s="435"/>
      <c r="AL76" s="435"/>
      <c r="AM76" s="435"/>
      <c r="AN76" s="353">
        <v>0</v>
      </c>
      <c r="AO76" s="201">
        <f t="shared" si="108"/>
        <v>0</v>
      </c>
      <c r="AP76" s="201" t="str">
        <f>IF(ISNA(VLOOKUP(AK76,'Weight Calcs'!$B$69:AK$122,2,FALSE)),"0",VLOOKUP(AK76,'Weight Calcs'!$B$69:AK$122,2,FALSE))</f>
        <v>0</v>
      </c>
      <c r="AQ76" s="201">
        <f t="shared" si="109"/>
        <v>0</v>
      </c>
      <c r="AR76" s="201">
        <f t="shared" si="110"/>
        <v>0</v>
      </c>
      <c r="AS76" s="201"/>
      <c r="AT76" s="427"/>
      <c r="AU76" s="427"/>
      <c r="AV76" s="427"/>
      <c r="AW76" s="356">
        <v>0</v>
      </c>
      <c r="AX76" s="203">
        <f t="shared" si="111"/>
        <v>0</v>
      </c>
      <c r="AY76" s="203" t="str">
        <f>IF(ISNA(VLOOKUP(AT76,'Weight Calcs'!$B$69:AT$122,2,FALSE)),"0",VLOOKUP(AT76,'Weight Calcs'!$B$69:AT$122,2,FALSE))</f>
        <v>0</v>
      </c>
      <c r="AZ76" s="203">
        <f t="shared" si="112"/>
        <v>0</v>
      </c>
      <c r="BA76" s="203">
        <f t="shared" si="113"/>
        <v>0</v>
      </c>
      <c r="BB76" s="203"/>
      <c r="BC76" s="423"/>
      <c r="BD76" s="423"/>
      <c r="BE76" s="423"/>
      <c r="BF76" s="360">
        <v>0</v>
      </c>
      <c r="BG76" s="205">
        <f t="shared" si="114"/>
        <v>0</v>
      </c>
      <c r="BH76" s="205" t="str">
        <f>IF(ISNA(VLOOKUP(BC76,'Weight Calcs'!$B$69:BC$122,2,FALSE)),"0",VLOOKUP(BC76,'Weight Calcs'!$B$69:BC$122,2,FALSE))</f>
        <v>0</v>
      </c>
      <c r="BI76" s="205">
        <f t="shared" si="115"/>
        <v>0</v>
      </c>
      <c r="BJ76" s="205">
        <f t="shared" si="116"/>
        <v>0</v>
      </c>
      <c r="BK76" s="205"/>
      <c r="BL76" s="406"/>
      <c r="BM76" s="406"/>
      <c r="BN76" s="406"/>
      <c r="BO76" s="362">
        <v>0</v>
      </c>
      <c r="BP76" s="207">
        <f t="shared" si="117"/>
        <v>0</v>
      </c>
      <c r="BQ76" s="207" t="str">
        <f>IF(ISNA(VLOOKUP(BL76,'Weight Calcs'!$B$69:BL$122,2,FALSE)),"0",VLOOKUP(BL76,'Weight Calcs'!$B$69:BL$122,2,FALSE))</f>
        <v>0</v>
      </c>
      <c r="BR76" s="207">
        <f t="shared" si="118"/>
        <v>0</v>
      </c>
      <c r="BS76" s="207">
        <f t="shared" si="119"/>
        <v>0</v>
      </c>
      <c r="BT76" s="206"/>
    </row>
    <row r="77" spans="1:72" x14ac:dyDescent="0.2">
      <c r="A77" s="461"/>
      <c r="B77" s="461"/>
      <c r="C77" s="461"/>
      <c r="D77" s="339">
        <v>0</v>
      </c>
      <c r="E77" s="174">
        <f t="shared" si="96"/>
        <v>0</v>
      </c>
      <c r="F77" s="174" t="str">
        <f>IF(ISNA(VLOOKUP(A77,'Weight Calcs'!A$69:$B$122,2,FALSE)),"0",VLOOKUP(A77,'Weight Calcs'!A$69:$B$122,2,FALSE))</f>
        <v>0</v>
      </c>
      <c r="G77" s="174">
        <f t="shared" si="97"/>
        <v>0</v>
      </c>
      <c r="H77" s="174">
        <f t="shared" si="98"/>
        <v>0</v>
      </c>
      <c r="I77" s="174"/>
      <c r="J77" s="476"/>
      <c r="K77" s="476"/>
      <c r="L77" s="476"/>
      <c r="M77" s="339">
        <v>0</v>
      </c>
      <c r="N77" s="174">
        <f t="shared" si="99"/>
        <v>0</v>
      </c>
      <c r="O77" s="174" t="str">
        <f>IF(ISNA(VLOOKUP(J77,'Weight Calcs'!$B$69:J$122,2,FALSE)),"0",VLOOKUP(J77,'Weight Calcs'!$B$69:J$122,2,FALSE))</f>
        <v>0</v>
      </c>
      <c r="P77" s="174">
        <f t="shared" si="100"/>
        <v>0</v>
      </c>
      <c r="Q77" s="174">
        <f t="shared" si="101"/>
        <v>0</v>
      </c>
      <c r="R77" s="174"/>
      <c r="S77" s="471"/>
      <c r="T77" s="471"/>
      <c r="U77" s="471"/>
      <c r="V77" s="346">
        <v>0</v>
      </c>
      <c r="W77" s="181">
        <f t="shared" si="102"/>
        <v>0</v>
      </c>
      <c r="X77" s="181" t="str">
        <f>IF(ISNA(VLOOKUP(S77,'Weight Calcs'!$B$69:S$122,2,FALSE)),"0",VLOOKUP(S77,'Weight Calcs'!$B$69:S$122,2,FALSE))</f>
        <v>0</v>
      </c>
      <c r="Y77" s="181">
        <f t="shared" si="103"/>
        <v>0</v>
      </c>
      <c r="Z77" s="181">
        <f t="shared" si="104"/>
        <v>0</v>
      </c>
      <c r="AA77" s="181"/>
      <c r="AB77" s="448"/>
      <c r="AC77" s="448"/>
      <c r="AD77" s="448"/>
      <c r="AE77" s="348">
        <v>0</v>
      </c>
      <c r="AF77" s="183">
        <f t="shared" si="105"/>
        <v>0</v>
      </c>
      <c r="AG77" s="183" t="str">
        <f>IF(ISNA(VLOOKUP(AB77,'Weight Calcs'!$B$69:AB$122,2,FALSE)),"0",VLOOKUP(AB77,'Weight Calcs'!$B$69:AB$122,2,FALSE))</f>
        <v>0</v>
      </c>
      <c r="AH77" s="183">
        <f t="shared" si="106"/>
        <v>0</v>
      </c>
      <c r="AI77" s="183">
        <f t="shared" si="107"/>
        <v>0</v>
      </c>
      <c r="AJ77" s="183"/>
      <c r="AK77" s="436"/>
      <c r="AL77" s="436"/>
      <c r="AM77" s="436"/>
      <c r="AN77" s="352">
        <v>0</v>
      </c>
      <c r="AO77" s="185">
        <f t="shared" si="108"/>
        <v>0</v>
      </c>
      <c r="AP77" s="185" t="str">
        <f>IF(ISNA(VLOOKUP(AK77,'Weight Calcs'!$B$69:AK$122,2,FALSE)),"0",VLOOKUP(AK77,'Weight Calcs'!$B$69:AK$122,2,FALSE))</f>
        <v>0</v>
      </c>
      <c r="AQ77" s="185">
        <f t="shared" si="109"/>
        <v>0</v>
      </c>
      <c r="AR77" s="185">
        <f t="shared" si="110"/>
        <v>0</v>
      </c>
      <c r="AS77" s="185"/>
      <c r="AT77" s="426"/>
      <c r="AU77" s="426"/>
      <c r="AV77" s="426"/>
      <c r="AW77" s="355">
        <v>0</v>
      </c>
      <c r="AX77" s="187">
        <f t="shared" si="111"/>
        <v>0</v>
      </c>
      <c r="AY77" s="187" t="str">
        <f>IF(ISNA(VLOOKUP(AT77,'Weight Calcs'!$B$69:AT$122,2,FALSE)),"0",VLOOKUP(AT77,'Weight Calcs'!$B$69:AT$122,2,FALSE))</f>
        <v>0</v>
      </c>
      <c r="AZ77" s="187">
        <f t="shared" si="112"/>
        <v>0</v>
      </c>
      <c r="BA77" s="187">
        <f t="shared" si="113"/>
        <v>0</v>
      </c>
      <c r="BB77" s="187"/>
      <c r="BC77" s="424"/>
      <c r="BD77" s="424"/>
      <c r="BE77" s="424"/>
      <c r="BF77" s="359">
        <v>0</v>
      </c>
      <c r="BG77" s="189">
        <f t="shared" si="114"/>
        <v>0</v>
      </c>
      <c r="BH77" s="189" t="str">
        <f>IF(ISNA(VLOOKUP(BC77,'Weight Calcs'!$B$69:BC$122,2,FALSE)),"0",VLOOKUP(BC77,'Weight Calcs'!$B$69:BC$122,2,FALSE))</f>
        <v>0</v>
      </c>
      <c r="BI77" s="189">
        <f t="shared" si="115"/>
        <v>0</v>
      </c>
      <c r="BJ77" s="189">
        <f t="shared" si="116"/>
        <v>0</v>
      </c>
      <c r="BK77" s="189"/>
      <c r="BL77" s="407"/>
      <c r="BM77" s="407"/>
      <c r="BN77" s="407"/>
      <c r="BO77" s="361">
        <v>0</v>
      </c>
      <c r="BP77" s="191">
        <f t="shared" si="117"/>
        <v>0</v>
      </c>
      <c r="BQ77" s="191" t="str">
        <f>IF(ISNA(VLOOKUP(BL77,'Weight Calcs'!$B$69:BL$122,2,FALSE)),"0",VLOOKUP(BL77,'Weight Calcs'!$B$69:BL$122,2,FALSE))</f>
        <v>0</v>
      </c>
      <c r="BR77" s="191">
        <f t="shared" si="118"/>
        <v>0</v>
      </c>
      <c r="BS77" s="191">
        <f t="shared" si="119"/>
        <v>0</v>
      </c>
      <c r="BT77" s="190"/>
    </row>
    <row r="78" spans="1:72" x14ac:dyDescent="0.2">
      <c r="A78" s="402"/>
      <c r="B78" s="402"/>
      <c r="C78" s="402"/>
      <c r="D78" s="340">
        <v>0</v>
      </c>
      <c r="E78" s="193">
        <f t="shared" si="96"/>
        <v>0</v>
      </c>
      <c r="F78" s="193" t="str">
        <f>IF(ISNA(VLOOKUP(A78,'Weight Calcs'!A$69:$B$122,2,FALSE)),"0",VLOOKUP(A78,'Weight Calcs'!A$69:$B$122,2,FALSE))</f>
        <v>0</v>
      </c>
      <c r="G78" s="193">
        <f t="shared" si="97"/>
        <v>0</v>
      </c>
      <c r="H78" s="193">
        <f t="shared" si="98"/>
        <v>0</v>
      </c>
      <c r="I78" s="193"/>
      <c r="J78" s="478"/>
      <c r="K78" s="478"/>
      <c r="L78" s="478"/>
      <c r="M78" s="343">
        <v>0</v>
      </c>
      <c r="N78" s="195">
        <f t="shared" si="99"/>
        <v>0</v>
      </c>
      <c r="O78" s="195" t="str">
        <f>IF(ISNA(VLOOKUP(J78,'Weight Calcs'!$B$69:J$122,2,FALSE)),"0",VLOOKUP(J78,'Weight Calcs'!$B$69:J$122,2,FALSE))</f>
        <v>0</v>
      </c>
      <c r="P78" s="195">
        <f t="shared" si="100"/>
        <v>0</v>
      </c>
      <c r="Q78" s="195">
        <f t="shared" si="101"/>
        <v>0</v>
      </c>
      <c r="R78" s="195"/>
      <c r="S78" s="472"/>
      <c r="T78" s="472"/>
      <c r="U78" s="472"/>
      <c r="V78" s="347">
        <v>0</v>
      </c>
      <c r="W78" s="197">
        <f t="shared" si="102"/>
        <v>0</v>
      </c>
      <c r="X78" s="197" t="str">
        <f>IF(ISNA(VLOOKUP(S78,'Weight Calcs'!$B$69:S$122,2,FALSE)),"0",VLOOKUP(S78,'Weight Calcs'!$B$69:S$122,2,FALSE))</f>
        <v>0</v>
      </c>
      <c r="Y78" s="197">
        <f t="shared" si="103"/>
        <v>0</v>
      </c>
      <c r="Z78" s="197">
        <f t="shared" si="104"/>
        <v>0</v>
      </c>
      <c r="AA78" s="197"/>
      <c r="AB78" s="447"/>
      <c r="AC78" s="447"/>
      <c r="AD78" s="447"/>
      <c r="AE78" s="349">
        <v>0</v>
      </c>
      <c r="AF78" s="199">
        <f t="shared" si="105"/>
        <v>0</v>
      </c>
      <c r="AG78" s="199" t="str">
        <f>IF(ISNA(VLOOKUP(AB78,'Weight Calcs'!$B$69:AB$122,2,FALSE)),"0",VLOOKUP(AB78,'Weight Calcs'!$B$69:AB$122,2,FALSE))</f>
        <v>0</v>
      </c>
      <c r="AH78" s="199">
        <f t="shared" si="106"/>
        <v>0</v>
      </c>
      <c r="AI78" s="199">
        <f t="shared" si="107"/>
        <v>0</v>
      </c>
      <c r="AJ78" s="199"/>
      <c r="AK78" s="435"/>
      <c r="AL78" s="435"/>
      <c r="AM78" s="435"/>
      <c r="AN78" s="353">
        <v>0</v>
      </c>
      <c r="AO78" s="201">
        <f t="shared" si="108"/>
        <v>0</v>
      </c>
      <c r="AP78" s="201" t="str">
        <f>IF(ISNA(VLOOKUP(AK78,'Weight Calcs'!$B$69:AK$122,2,FALSE)),"0",VLOOKUP(AK78,'Weight Calcs'!$B$69:AK$122,2,FALSE))</f>
        <v>0</v>
      </c>
      <c r="AQ78" s="201">
        <f t="shared" si="109"/>
        <v>0</v>
      </c>
      <c r="AR78" s="201">
        <f t="shared" si="110"/>
        <v>0</v>
      </c>
      <c r="AS78" s="201"/>
      <c r="AT78" s="433"/>
      <c r="AU78" s="433"/>
      <c r="AV78" s="433"/>
      <c r="AW78" s="356">
        <v>0</v>
      </c>
      <c r="AX78" s="203">
        <f t="shared" si="111"/>
        <v>0</v>
      </c>
      <c r="AY78" s="203" t="str">
        <f>IF(ISNA(VLOOKUP(AT78,'Weight Calcs'!$B$69:AT$122,2,FALSE)),"0",VLOOKUP(AT78,'Weight Calcs'!$B$69:AT$122,2,FALSE))</f>
        <v>0</v>
      </c>
      <c r="AZ78" s="203">
        <f t="shared" si="112"/>
        <v>0</v>
      </c>
      <c r="BA78" s="203">
        <f t="shared" si="113"/>
        <v>0</v>
      </c>
      <c r="BB78" s="203"/>
      <c r="BC78" s="423"/>
      <c r="BD78" s="423"/>
      <c r="BE78" s="423"/>
      <c r="BF78" s="360">
        <v>0</v>
      </c>
      <c r="BG78" s="205">
        <f t="shared" si="114"/>
        <v>0</v>
      </c>
      <c r="BH78" s="205" t="str">
        <f>IF(ISNA(VLOOKUP(BC78,'Weight Calcs'!$B$69:BC$122,2,FALSE)),"0",VLOOKUP(BC78,'Weight Calcs'!$B$69:BC$122,2,FALSE))</f>
        <v>0</v>
      </c>
      <c r="BI78" s="205">
        <f t="shared" si="115"/>
        <v>0</v>
      </c>
      <c r="BJ78" s="205">
        <f t="shared" si="116"/>
        <v>0</v>
      </c>
      <c r="BK78" s="205"/>
      <c r="BL78" s="412"/>
      <c r="BM78" s="412"/>
      <c r="BN78" s="412"/>
      <c r="BO78" s="362">
        <v>0</v>
      </c>
      <c r="BP78" s="207">
        <f t="shared" si="117"/>
        <v>0</v>
      </c>
      <c r="BQ78" s="207" t="str">
        <f>IF(ISNA(VLOOKUP(BL78,'Weight Calcs'!$B$69:BL$122,2,FALSE)),"0",VLOOKUP(BL78,'Weight Calcs'!$B$69:BL$122,2,FALSE))</f>
        <v>0</v>
      </c>
      <c r="BR78" s="207">
        <f t="shared" si="118"/>
        <v>0</v>
      </c>
      <c r="BS78" s="207">
        <f t="shared" si="119"/>
        <v>0</v>
      </c>
      <c r="BT78" s="206"/>
    </row>
    <row r="79" spans="1:72" s="132" customFormat="1" hidden="1" x14ac:dyDescent="0.2">
      <c r="A79" s="398"/>
      <c r="B79" s="398"/>
      <c r="C79" s="398"/>
      <c r="D79" s="174"/>
      <c r="E79" s="174"/>
      <c r="F79" s="174"/>
      <c r="G79" s="174">
        <f>SUM(G$69:G$78)</f>
        <v>0</v>
      </c>
      <c r="H79" s="174">
        <f>SUM(H$69:H$78)</f>
        <v>0</v>
      </c>
      <c r="I79" s="174"/>
      <c r="J79" s="174"/>
      <c r="K79" s="174"/>
      <c r="L79" s="174"/>
      <c r="M79" s="174"/>
      <c r="N79" s="174"/>
      <c r="O79" s="174"/>
      <c r="P79" s="174">
        <f>SUM(P$69:P$78)</f>
        <v>0</v>
      </c>
      <c r="Q79" s="174">
        <f>SUM(Q$69:Q$78)</f>
        <v>0</v>
      </c>
      <c r="R79" s="174"/>
      <c r="S79" s="181"/>
      <c r="T79" s="181"/>
      <c r="U79" s="181"/>
      <c r="V79" s="181"/>
      <c r="W79" s="181"/>
      <c r="X79" s="181"/>
      <c r="Y79" s="181">
        <f>SUM(Y$69:Y$78)</f>
        <v>0</v>
      </c>
      <c r="Z79" s="181">
        <f>SUM(Z$69:Z$78)</f>
        <v>0</v>
      </c>
      <c r="AA79" s="181"/>
      <c r="AB79" s="183"/>
      <c r="AC79" s="183"/>
      <c r="AD79" s="183"/>
      <c r="AE79" s="183"/>
      <c r="AF79" s="183"/>
      <c r="AG79" s="183"/>
      <c r="AH79" s="183">
        <f>SUM(AH$69:AH$78)</f>
        <v>0</v>
      </c>
      <c r="AI79" s="183">
        <f>SUM(AI$69:AI$78)</f>
        <v>0</v>
      </c>
      <c r="AJ79" s="183"/>
      <c r="AK79" s="185"/>
      <c r="AL79" s="185"/>
      <c r="AM79" s="185"/>
      <c r="AN79" s="185"/>
      <c r="AO79" s="185"/>
      <c r="AP79" s="185"/>
      <c r="AQ79" s="185">
        <f>SUM(AQ$69:AQ$78)</f>
        <v>0</v>
      </c>
      <c r="AR79" s="185">
        <f>SUM(AR$69:AR$78)</f>
        <v>0</v>
      </c>
      <c r="AS79" s="185"/>
      <c r="AT79" s="320"/>
      <c r="AU79" s="320"/>
      <c r="AV79" s="320"/>
      <c r="AW79" s="203"/>
      <c r="AX79" s="203"/>
      <c r="AY79" s="203"/>
      <c r="AZ79" s="203">
        <f>SUM(AZ$69:AZ$78)</f>
        <v>0</v>
      </c>
      <c r="BA79" s="203">
        <f>SUM(BA$69:BA$78)</f>
        <v>0</v>
      </c>
      <c r="BB79" s="203"/>
      <c r="BC79" s="205"/>
      <c r="BD79" s="205"/>
      <c r="BE79" s="205"/>
      <c r="BF79" s="205"/>
      <c r="BG79" s="205"/>
      <c r="BH79" s="205"/>
      <c r="BI79" s="205">
        <f>SUM(BI$69:BI$78)</f>
        <v>0</v>
      </c>
      <c r="BJ79" s="205">
        <f>SUM(BJ$69:BJ$78)</f>
        <v>0</v>
      </c>
      <c r="BK79" s="205"/>
      <c r="BL79" s="324"/>
      <c r="BM79" s="324"/>
      <c r="BN79" s="324"/>
      <c r="BO79" s="207"/>
      <c r="BP79" s="207"/>
      <c r="BQ79" s="207"/>
      <c r="BR79" s="207">
        <f>SUM(BR$69:BR$78)</f>
        <v>0</v>
      </c>
      <c r="BS79" s="207">
        <f>SUM(BS$69:BS$78)</f>
        <v>0</v>
      </c>
      <c r="BT79" s="206"/>
    </row>
    <row r="80" spans="1:72" ht="12.75" customHeight="1" x14ac:dyDescent="0.2">
      <c r="A80" s="463" t="s">
        <v>225</v>
      </c>
      <c r="B80" s="464"/>
      <c r="C80" s="464"/>
      <c r="D80" s="465"/>
      <c r="E80" s="341">
        <v>0</v>
      </c>
      <c r="F80" s="399" t="s">
        <v>217</v>
      </c>
      <c r="G80" s="400"/>
      <c r="H80" s="401"/>
      <c r="I80" s="282">
        <f>IF((E$5=0),(0),('Weight Calcs'!$F$46/'Weight Calcs'!$D$46)*E$80)</f>
        <v>0</v>
      </c>
      <c r="J80" s="479" t="s">
        <v>225</v>
      </c>
      <c r="K80" s="480"/>
      <c r="L80" s="480"/>
      <c r="M80" s="481"/>
      <c r="N80" s="344">
        <v>0</v>
      </c>
      <c r="O80" s="303" t="s">
        <v>217</v>
      </c>
      <c r="P80" s="303"/>
      <c r="Q80" s="303"/>
      <c r="R80" s="304">
        <f>IF((N$5=0),(0),('Weight Calcs'!$F$46/'Weight Calcs'!$D$46)*N$80)</f>
        <v>0</v>
      </c>
      <c r="S80" s="473" t="s">
        <v>225</v>
      </c>
      <c r="T80" s="474"/>
      <c r="U80" s="474"/>
      <c r="V80" s="475"/>
      <c r="W80" s="345">
        <v>0</v>
      </c>
      <c r="X80" s="313" t="s">
        <v>217</v>
      </c>
      <c r="Y80" s="313"/>
      <c r="Z80" s="313"/>
      <c r="AA80" s="313">
        <f>IF((W$5=0),(0),('Weight Calcs'!$F$46/'Weight Calcs'!$D$46)*W$80)</f>
        <v>0</v>
      </c>
      <c r="AB80" s="449" t="s">
        <v>225</v>
      </c>
      <c r="AC80" s="450"/>
      <c r="AD80" s="450"/>
      <c r="AE80" s="451"/>
      <c r="AF80" s="350">
        <v>0</v>
      </c>
      <c r="AG80" s="314" t="s">
        <v>217</v>
      </c>
      <c r="AH80" s="314"/>
      <c r="AI80" s="314"/>
      <c r="AJ80" s="314">
        <f>IF((AF$5=0),(0),('Weight Calcs'!$F$46/'Weight Calcs'!$D$46)*AF$80)</f>
        <v>0</v>
      </c>
      <c r="AK80" s="442" t="s">
        <v>225</v>
      </c>
      <c r="AL80" s="443"/>
      <c r="AM80" s="443"/>
      <c r="AN80" s="444"/>
      <c r="AO80" s="351">
        <v>0</v>
      </c>
      <c r="AP80" s="317" t="s">
        <v>217</v>
      </c>
      <c r="AQ80" s="317"/>
      <c r="AR80" s="317"/>
      <c r="AS80" s="318">
        <f>IF((AO$5=0),(0),('Weight Calcs'!$F$46/'Weight Calcs'!$D$46)*AO$80)</f>
        <v>0</v>
      </c>
      <c r="AT80" s="434" t="s">
        <v>225</v>
      </c>
      <c r="AU80" s="434"/>
      <c r="AV80" s="434"/>
      <c r="AW80" s="434"/>
      <c r="AX80" s="354">
        <v>0</v>
      </c>
      <c r="AY80" s="404" t="s">
        <v>217</v>
      </c>
      <c r="AZ80" s="404"/>
      <c r="BA80" s="404"/>
      <c r="BB80" s="319">
        <f>IF((AX$5=0),(0),('Weight Calcs'!$F$46/'Weight Calcs'!$D$46)*AX$80)</f>
        <v>0</v>
      </c>
      <c r="BC80" s="425" t="s">
        <v>225</v>
      </c>
      <c r="BD80" s="425"/>
      <c r="BE80" s="425"/>
      <c r="BF80" s="425"/>
      <c r="BG80" s="357">
        <v>0</v>
      </c>
      <c r="BH80" s="405" t="s">
        <v>217</v>
      </c>
      <c r="BI80" s="405"/>
      <c r="BJ80" s="405"/>
      <c r="BK80" s="321">
        <f>IF((BG$5=0),(0),('Weight Calcs'!$F$46/'Weight Calcs'!$D$46)*BG$80)</f>
        <v>0</v>
      </c>
      <c r="BL80" s="410" t="s">
        <v>225</v>
      </c>
      <c r="BM80" s="410"/>
      <c r="BN80" s="410"/>
      <c r="BO80" s="410"/>
      <c r="BP80" s="358">
        <v>0</v>
      </c>
      <c r="BQ80" s="403" t="s">
        <v>217</v>
      </c>
      <c r="BR80" s="403"/>
      <c r="BS80" s="403"/>
      <c r="BT80" s="323">
        <f>IF((BP$5=0),(0),('Weight Calcs'!$F$46/'Weight Calcs'!$D$46)*BP$80)</f>
        <v>0</v>
      </c>
    </row>
    <row r="81" spans="1:72" s="337" customFormat="1" ht="25.5" x14ac:dyDescent="0.2">
      <c r="A81" s="411" t="s">
        <v>211</v>
      </c>
      <c r="B81" s="411"/>
      <c r="C81" s="411"/>
      <c r="D81" s="335" t="s">
        <v>128</v>
      </c>
      <c r="E81" s="335" t="s">
        <v>129</v>
      </c>
      <c r="F81" s="336" t="s">
        <v>212</v>
      </c>
      <c r="G81" s="335" t="s">
        <v>209</v>
      </c>
      <c r="H81" s="335" t="s">
        <v>215</v>
      </c>
      <c r="I81" s="335"/>
      <c r="J81" s="466" t="s">
        <v>211</v>
      </c>
      <c r="K81" s="466"/>
      <c r="L81" s="466"/>
      <c r="M81" s="335" t="s">
        <v>128</v>
      </c>
      <c r="N81" s="335" t="s">
        <v>129</v>
      </c>
      <c r="O81" s="336" t="s">
        <v>212</v>
      </c>
      <c r="P81" s="335" t="s">
        <v>209</v>
      </c>
      <c r="Q81" s="335" t="s">
        <v>215</v>
      </c>
      <c r="R81" s="335"/>
      <c r="S81" s="411" t="s">
        <v>211</v>
      </c>
      <c r="T81" s="411"/>
      <c r="U81" s="411"/>
      <c r="V81" s="335" t="s">
        <v>128</v>
      </c>
      <c r="W81" s="335" t="s">
        <v>129</v>
      </c>
      <c r="X81" s="336" t="s">
        <v>212</v>
      </c>
      <c r="Y81" s="335" t="s">
        <v>209</v>
      </c>
      <c r="Z81" s="335" t="s">
        <v>215</v>
      </c>
      <c r="AA81" s="335"/>
      <c r="AB81" s="411" t="s">
        <v>211</v>
      </c>
      <c r="AC81" s="411"/>
      <c r="AD81" s="411"/>
      <c r="AE81" s="335" t="s">
        <v>128</v>
      </c>
      <c r="AF81" s="335" t="s">
        <v>129</v>
      </c>
      <c r="AG81" s="336" t="s">
        <v>212</v>
      </c>
      <c r="AH81" s="335" t="s">
        <v>209</v>
      </c>
      <c r="AI81" s="335" t="s">
        <v>215</v>
      </c>
      <c r="AJ81" s="335"/>
      <c r="AK81" s="411" t="s">
        <v>211</v>
      </c>
      <c r="AL81" s="411"/>
      <c r="AM81" s="411"/>
      <c r="AN81" s="335" t="s">
        <v>128</v>
      </c>
      <c r="AO81" s="335" t="s">
        <v>129</v>
      </c>
      <c r="AP81" s="336" t="s">
        <v>212</v>
      </c>
      <c r="AQ81" s="335" t="s">
        <v>209</v>
      </c>
      <c r="AR81" s="335" t="s">
        <v>215</v>
      </c>
      <c r="AS81" s="335"/>
      <c r="AT81" s="411" t="s">
        <v>211</v>
      </c>
      <c r="AU81" s="411"/>
      <c r="AV81" s="411"/>
      <c r="AW81" s="335" t="s">
        <v>128</v>
      </c>
      <c r="AX81" s="335" t="s">
        <v>129</v>
      </c>
      <c r="AY81" s="336" t="s">
        <v>212</v>
      </c>
      <c r="AZ81" s="335" t="s">
        <v>209</v>
      </c>
      <c r="BA81" s="335" t="s">
        <v>215</v>
      </c>
      <c r="BB81" s="335"/>
      <c r="BC81" s="411" t="s">
        <v>211</v>
      </c>
      <c r="BD81" s="411"/>
      <c r="BE81" s="411"/>
      <c r="BF81" s="335" t="s">
        <v>128</v>
      </c>
      <c r="BG81" s="335" t="s">
        <v>129</v>
      </c>
      <c r="BH81" s="336" t="s">
        <v>212</v>
      </c>
      <c r="BI81" s="335" t="s">
        <v>209</v>
      </c>
      <c r="BJ81" s="335" t="s">
        <v>215</v>
      </c>
      <c r="BK81" s="335"/>
      <c r="BL81" s="411" t="s">
        <v>211</v>
      </c>
      <c r="BM81" s="411"/>
      <c r="BN81" s="411"/>
      <c r="BO81" s="335" t="s">
        <v>128</v>
      </c>
      <c r="BP81" s="335" t="s">
        <v>129</v>
      </c>
      <c r="BQ81" s="336" t="s">
        <v>212</v>
      </c>
      <c r="BR81" s="335" t="s">
        <v>209</v>
      </c>
      <c r="BS81" s="335" t="s">
        <v>215</v>
      </c>
      <c r="BT81" s="335"/>
    </row>
    <row r="82" spans="1:72" x14ac:dyDescent="0.2">
      <c r="A82" s="461"/>
      <c r="B82" s="461"/>
      <c r="C82" s="461"/>
      <c r="D82" s="339">
        <v>0</v>
      </c>
      <c r="E82" s="174">
        <f>IF((D82=0),(0),(E$80-D82))</f>
        <v>0</v>
      </c>
      <c r="F82" s="174" t="str">
        <f>IF(ISNA(VLOOKUP(A82,'Weight Calcs'!A$69:$B$122,2,FALSE)),"0",VLOOKUP(A82,'Weight Calcs'!A$69:$B$122,2,FALSE))</f>
        <v>0</v>
      </c>
      <c r="G82" s="174">
        <f>IF((E$80=0),(0),(E82*F82/E$80))</f>
        <v>0</v>
      </c>
      <c r="H82" s="174">
        <f>IF((E$80=0),(0),(D82*F82/E$80))</f>
        <v>0</v>
      </c>
      <c r="I82" s="174"/>
      <c r="J82" s="476"/>
      <c r="K82" s="476"/>
      <c r="L82" s="476"/>
      <c r="M82" s="339">
        <v>0</v>
      </c>
      <c r="N82" s="174">
        <f>IF((M82=0),(0),(N$80-M82))</f>
        <v>0</v>
      </c>
      <c r="O82" s="174" t="str">
        <f>IF(ISNA(VLOOKUP(J82,'Weight Calcs'!$B$69:J$122,2,FALSE)),"0",VLOOKUP(J82,'Weight Calcs'!$B$69:J$122,2,FALSE))</f>
        <v>0</v>
      </c>
      <c r="P82" s="174">
        <f>IF((N$80=0),(0),(N82*O82/N$80))</f>
        <v>0</v>
      </c>
      <c r="Q82" s="174">
        <f>IF((N$80=0),(0),(M82*O82/N$80))</f>
        <v>0</v>
      </c>
      <c r="R82" s="174"/>
      <c r="S82" s="471"/>
      <c r="T82" s="471"/>
      <c r="U82" s="471"/>
      <c r="V82" s="346">
        <v>0</v>
      </c>
      <c r="W82" s="181">
        <f>IF((V82=0),(0),(W$80-V82))</f>
        <v>0</v>
      </c>
      <c r="X82" s="181" t="str">
        <f>IF(ISNA(VLOOKUP(S82,'Weight Calcs'!$B$69:S$122,2,FALSE)),"0",VLOOKUP(S82,'Weight Calcs'!$B$69:S$122,2,FALSE))</f>
        <v>0</v>
      </c>
      <c r="Y82" s="181">
        <f>IF((W$80=0),(0),(W82*X82/W$80))</f>
        <v>0</v>
      </c>
      <c r="Z82" s="181">
        <f>IF((W$80=0),(0),(V82*X82/W$80))</f>
        <v>0</v>
      </c>
      <c r="AA82" s="181"/>
      <c r="AB82" s="448"/>
      <c r="AC82" s="448"/>
      <c r="AD82" s="448"/>
      <c r="AE82" s="348">
        <v>0</v>
      </c>
      <c r="AF82" s="183">
        <f>IF((AE82=0),(0),(AF$80-AE82))</f>
        <v>0</v>
      </c>
      <c r="AG82" s="183" t="str">
        <f>IF(ISNA(VLOOKUP(AB82,'Weight Calcs'!$B$69:AB$122,2,FALSE)),"0",VLOOKUP(AB82,'Weight Calcs'!$B$69:AB$122,2,FALSE))</f>
        <v>0</v>
      </c>
      <c r="AH82" s="183">
        <f>IF((AF$80=0),(0),(AF82*AG82/AF$80))</f>
        <v>0</v>
      </c>
      <c r="AI82" s="183">
        <f>IF((AF$80=0),(0),(AE82*AG82/AF$80))</f>
        <v>0</v>
      </c>
      <c r="AJ82" s="183"/>
      <c r="AK82" s="436"/>
      <c r="AL82" s="436"/>
      <c r="AM82" s="436"/>
      <c r="AN82" s="352">
        <v>0</v>
      </c>
      <c r="AO82" s="185">
        <f>IF((AN82=0),(0),(AO$80-AN82))</f>
        <v>0</v>
      </c>
      <c r="AP82" s="185" t="str">
        <f>IF(ISNA(VLOOKUP(AK82,'Weight Calcs'!$B$69:AK$122,2,FALSE)),"0",VLOOKUP(AK82,'Weight Calcs'!$B$69:AK$122,2,FALSE))</f>
        <v>0</v>
      </c>
      <c r="AQ82" s="185">
        <f>IF((AO$80=0),(0),(AO82*AP82/AO$80))</f>
        <v>0</v>
      </c>
      <c r="AR82" s="185">
        <f>IF((AO$80=0),(0),(AN82*AP82/AO$80))</f>
        <v>0</v>
      </c>
      <c r="AS82" s="185"/>
      <c r="AT82" s="426"/>
      <c r="AU82" s="426"/>
      <c r="AV82" s="426"/>
      <c r="AW82" s="355">
        <v>0</v>
      </c>
      <c r="AX82" s="187">
        <f>IF((AW82=0),(0),(AX$80-AW82))</f>
        <v>0</v>
      </c>
      <c r="AY82" s="187" t="str">
        <f>IF(ISNA(VLOOKUP(AT82,'Weight Calcs'!$B$69:AT$122,2,FALSE)),"0",VLOOKUP(AT82,'Weight Calcs'!$B$69:AT$122,2,FALSE))</f>
        <v>0</v>
      </c>
      <c r="AZ82" s="187">
        <f>IF((AX$80=0),(0),(AX82*AY82/AX$80))</f>
        <v>0</v>
      </c>
      <c r="BA82" s="187">
        <f>IF((AX$80=0),(0),(AW82*AY82/AX$80))</f>
        <v>0</v>
      </c>
      <c r="BB82" s="187"/>
      <c r="BC82" s="424"/>
      <c r="BD82" s="424"/>
      <c r="BE82" s="424"/>
      <c r="BF82" s="359">
        <v>0</v>
      </c>
      <c r="BG82" s="189">
        <f>IF((BF82=0),(0),(BG$80-BF82))</f>
        <v>0</v>
      </c>
      <c r="BH82" s="189" t="str">
        <f>IF(ISNA(VLOOKUP(BC82,'Weight Calcs'!$B$69:BC$122,2,FALSE)),"0",VLOOKUP(BC82,'Weight Calcs'!$B$69:BC$122,2,FALSE))</f>
        <v>0</v>
      </c>
      <c r="BI82" s="189">
        <f>IF((BG$80=0),(0),(BG82*BH82/BG$80))</f>
        <v>0</v>
      </c>
      <c r="BJ82" s="189">
        <f>IF((BG$80=0),(0),(BF82*BH82/BG$80))</f>
        <v>0</v>
      </c>
      <c r="BK82" s="189"/>
      <c r="BL82" s="407"/>
      <c r="BM82" s="407"/>
      <c r="BN82" s="407"/>
      <c r="BO82" s="361">
        <v>0</v>
      </c>
      <c r="BP82" s="191">
        <f>IF((BO82=0),(0),(BP$80-BO82))</f>
        <v>0</v>
      </c>
      <c r="BQ82" s="191" t="str">
        <f>IF(ISNA(VLOOKUP(BL82,'Weight Calcs'!$B$69:BL$122,2,FALSE)),"0",VLOOKUP(BL82,'Weight Calcs'!$B$69:BL$122,2,FALSE))</f>
        <v>0</v>
      </c>
      <c r="BR82" s="191">
        <f>IF((BP$80=0),(0),(BP82*BQ82/BP$80))</f>
        <v>0</v>
      </c>
      <c r="BS82" s="191">
        <f>IF((BP$80=0),(0),(BO82*BQ82/BP$80))</f>
        <v>0</v>
      </c>
      <c r="BT82" s="190"/>
    </row>
    <row r="83" spans="1:72" x14ac:dyDescent="0.2">
      <c r="A83" s="462"/>
      <c r="B83" s="462"/>
      <c r="C83" s="462"/>
      <c r="D83" s="340">
        <v>0</v>
      </c>
      <c r="E83" s="193">
        <f t="shared" ref="E83:E91" si="120">IF((D83=0),(0),(E$80-D83))</f>
        <v>0</v>
      </c>
      <c r="F83" s="193" t="str">
        <f>IF(ISNA(VLOOKUP(A83,'Weight Calcs'!A$69:$B$122,2,FALSE)),"0",VLOOKUP(A83,'Weight Calcs'!A$69:$B$122,2,FALSE))</f>
        <v>0</v>
      </c>
      <c r="G83" s="193">
        <f t="shared" ref="G83:G91" si="121">IF((E$80=0),(0),(E83*F83/E$80))</f>
        <v>0</v>
      </c>
      <c r="H83" s="193">
        <f t="shared" ref="H83:H91" si="122">IF((E$80=0),(0),(D83*F83/E$80))</f>
        <v>0</v>
      </c>
      <c r="I83" s="193"/>
      <c r="J83" s="477"/>
      <c r="K83" s="477"/>
      <c r="L83" s="477"/>
      <c r="M83" s="343">
        <v>0</v>
      </c>
      <c r="N83" s="195">
        <f t="shared" ref="N83:N91" si="123">IF((M83=0),(0),(N$80-M83))</f>
        <v>0</v>
      </c>
      <c r="O83" s="195" t="str">
        <f>IF(ISNA(VLOOKUP(J83,'Weight Calcs'!$B$69:J$122,2,FALSE)),"0",VLOOKUP(J83,'Weight Calcs'!$B$69:J$122,2,FALSE))</f>
        <v>0</v>
      </c>
      <c r="P83" s="195">
        <f t="shared" ref="P83:P91" si="124">IF((N$80=0),(0),(N83*O83/N$80))</f>
        <v>0</v>
      </c>
      <c r="Q83" s="195">
        <f t="shared" ref="Q83:Q91" si="125">IF((N$80=0),(0),(M83*O83/N$80))</f>
        <v>0</v>
      </c>
      <c r="R83" s="195"/>
      <c r="S83" s="472"/>
      <c r="T83" s="472"/>
      <c r="U83" s="472"/>
      <c r="V83" s="347">
        <v>0</v>
      </c>
      <c r="W83" s="197">
        <f t="shared" ref="W83:W91" si="126">IF((V83=0),(0),(W$80-V83))</f>
        <v>0</v>
      </c>
      <c r="X83" s="197" t="str">
        <f>IF(ISNA(VLOOKUP(S83,'Weight Calcs'!$B$69:S$122,2,FALSE)),"0",VLOOKUP(S83,'Weight Calcs'!$B$69:S$122,2,FALSE))</f>
        <v>0</v>
      </c>
      <c r="Y83" s="197">
        <f t="shared" ref="Y83:Y91" si="127">IF((W$80=0),(0),(W83*X83/W$80))</f>
        <v>0</v>
      </c>
      <c r="Z83" s="197">
        <f t="shared" ref="Z83:Z91" si="128">IF((W$80=0),(0),(V83*X83/W$80))</f>
        <v>0</v>
      </c>
      <c r="AA83" s="197"/>
      <c r="AB83" s="447"/>
      <c r="AC83" s="447"/>
      <c r="AD83" s="447"/>
      <c r="AE83" s="349">
        <v>0</v>
      </c>
      <c r="AF83" s="199">
        <f t="shared" ref="AF83:AF91" si="129">IF((AE83=0),(0),(AF$80-AE83))</f>
        <v>0</v>
      </c>
      <c r="AG83" s="199" t="str">
        <f>IF(ISNA(VLOOKUP(AB83,'Weight Calcs'!$B$69:AB$122,2,FALSE)),"0",VLOOKUP(AB83,'Weight Calcs'!$B$69:AB$122,2,FALSE))</f>
        <v>0</v>
      </c>
      <c r="AH83" s="199">
        <f t="shared" ref="AH83:AH91" si="130">IF((AF$80=0),(0),(AF83*AG83/AF$80))</f>
        <v>0</v>
      </c>
      <c r="AI83" s="199">
        <f t="shared" ref="AI83:AI91" si="131">IF((AF$80=0),(0),(AE83*AG83/AF$80))</f>
        <v>0</v>
      </c>
      <c r="AJ83" s="199"/>
      <c r="AK83" s="435"/>
      <c r="AL83" s="435"/>
      <c r="AM83" s="435"/>
      <c r="AN83" s="353">
        <v>0</v>
      </c>
      <c r="AO83" s="201">
        <f t="shared" ref="AO83:AO91" si="132">IF((AN83=0),(0),(AO$80-AN83))</f>
        <v>0</v>
      </c>
      <c r="AP83" s="201" t="str">
        <f>IF(ISNA(VLOOKUP(AK83,'Weight Calcs'!$B$69:AK$122,2,FALSE)),"0",VLOOKUP(AK83,'Weight Calcs'!$B$69:AK$122,2,FALSE))</f>
        <v>0</v>
      </c>
      <c r="AQ83" s="201">
        <f t="shared" ref="AQ83:AQ91" si="133">IF((AO$80=0),(0),(AO83*AP83/AO$80))</f>
        <v>0</v>
      </c>
      <c r="AR83" s="201">
        <f t="shared" ref="AR83:AR91" si="134">IF((AO$80=0),(0),(AN83*AP83/AO$80))</f>
        <v>0</v>
      </c>
      <c r="AS83" s="201"/>
      <c r="AT83" s="427"/>
      <c r="AU83" s="427"/>
      <c r="AV83" s="427"/>
      <c r="AW83" s="356">
        <v>0</v>
      </c>
      <c r="AX83" s="203">
        <f t="shared" ref="AX83:AX91" si="135">IF((AW83=0),(0),(AX$80-AW83))</f>
        <v>0</v>
      </c>
      <c r="AY83" s="203" t="str">
        <f>IF(ISNA(VLOOKUP(AT83,'Weight Calcs'!$B$69:AT$122,2,FALSE)),"0",VLOOKUP(AT83,'Weight Calcs'!$B$69:AT$122,2,FALSE))</f>
        <v>0</v>
      </c>
      <c r="AZ83" s="203">
        <f t="shared" ref="AZ83:AZ91" si="136">IF((AX$80=0),(0),(AX83*AY83/AX$80))</f>
        <v>0</v>
      </c>
      <c r="BA83" s="203">
        <f t="shared" ref="BA83:BA91" si="137">IF((AX$80=0),(0),(AW83*AY83/AX$80))</f>
        <v>0</v>
      </c>
      <c r="BB83" s="203"/>
      <c r="BC83" s="423"/>
      <c r="BD83" s="423"/>
      <c r="BE83" s="423"/>
      <c r="BF83" s="360">
        <v>0</v>
      </c>
      <c r="BG83" s="205">
        <f t="shared" ref="BG83:BG91" si="138">IF((BF83=0),(0),(BG$80-BF83))</f>
        <v>0</v>
      </c>
      <c r="BH83" s="205" t="str">
        <f>IF(ISNA(VLOOKUP(BC83,'Weight Calcs'!$B$69:BC$122,2,FALSE)),"0",VLOOKUP(BC83,'Weight Calcs'!$B$69:BC$122,2,FALSE))</f>
        <v>0</v>
      </c>
      <c r="BI83" s="205">
        <f t="shared" ref="BI83:BI91" si="139">IF((BG$80=0),(0),(BG83*BH83/BG$80))</f>
        <v>0</v>
      </c>
      <c r="BJ83" s="205">
        <f t="shared" ref="BJ83:BJ91" si="140">IF((BG$80=0),(0),(BF83*BH83/BG$80))</f>
        <v>0</v>
      </c>
      <c r="BK83" s="205"/>
      <c r="BL83" s="406"/>
      <c r="BM83" s="406"/>
      <c r="BN83" s="406"/>
      <c r="BO83" s="362">
        <v>0</v>
      </c>
      <c r="BP83" s="207">
        <f t="shared" ref="BP83:BP91" si="141">IF((BO83=0),(0),(BP$80-BO83))</f>
        <v>0</v>
      </c>
      <c r="BQ83" s="207" t="str">
        <f>IF(ISNA(VLOOKUP(BL83,'Weight Calcs'!$B$69:BL$122,2,FALSE)),"0",VLOOKUP(BL83,'Weight Calcs'!$B$69:BL$122,2,FALSE))</f>
        <v>0</v>
      </c>
      <c r="BR83" s="207">
        <f t="shared" ref="BR83:BR91" si="142">IF((BP$80=0),(0),(BP83*BQ83/BP$80))</f>
        <v>0</v>
      </c>
      <c r="BS83" s="207">
        <f t="shared" ref="BS83:BS91" si="143">IF((BP$80=0),(0),(BO83*BQ83/BP$80))</f>
        <v>0</v>
      </c>
      <c r="BT83" s="206"/>
    </row>
    <row r="84" spans="1:72" x14ac:dyDescent="0.2">
      <c r="A84" s="461"/>
      <c r="B84" s="461"/>
      <c r="C84" s="461"/>
      <c r="D84" s="339">
        <v>0</v>
      </c>
      <c r="E84" s="174">
        <f t="shared" si="120"/>
        <v>0</v>
      </c>
      <c r="F84" s="174" t="str">
        <f>IF(ISNA(VLOOKUP(A84,'Weight Calcs'!A$69:$B$122,2,FALSE)),"0",VLOOKUP(A84,'Weight Calcs'!A$69:$B$122,2,FALSE))</f>
        <v>0</v>
      </c>
      <c r="G84" s="174">
        <f t="shared" si="121"/>
        <v>0</v>
      </c>
      <c r="H84" s="174">
        <f t="shared" si="122"/>
        <v>0</v>
      </c>
      <c r="I84" s="174"/>
      <c r="J84" s="476"/>
      <c r="K84" s="476"/>
      <c r="L84" s="476"/>
      <c r="M84" s="339">
        <v>0</v>
      </c>
      <c r="N84" s="174">
        <f t="shared" si="123"/>
        <v>0</v>
      </c>
      <c r="O84" s="174" t="str">
        <f>IF(ISNA(VLOOKUP(J84,'Weight Calcs'!$B$69:J$122,2,FALSE)),"0",VLOOKUP(J84,'Weight Calcs'!$B$69:J$122,2,FALSE))</f>
        <v>0</v>
      </c>
      <c r="P84" s="174">
        <f t="shared" si="124"/>
        <v>0</v>
      </c>
      <c r="Q84" s="174">
        <f t="shared" si="125"/>
        <v>0</v>
      </c>
      <c r="R84" s="174"/>
      <c r="S84" s="471"/>
      <c r="T84" s="471"/>
      <c r="U84" s="471"/>
      <c r="V84" s="346">
        <v>0</v>
      </c>
      <c r="W84" s="181">
        <f t="shared" si="126"/>
        <v>0</v>
      </c>
      <c r="X84" s="181" t="str">
        <f>IF(ISNA(VLOOKUP(S84,'Weight Calcs'!$B$69:S$122,2,FALSE)),"0",VLOOKUP(S84,'Weight Calcs'!$B$69:S$122,2,FALSE))</f>
        <v>0</v>
      </c>
      <c r="Y84" s="181">
        <f t="shared" si="127"/>
        <v>0</v>
      </c>
      <c r="Z84" s="181">
        <f t="shared" si="128"/>
        <v>0</v>
      </c>
      <c r="AA84" s="181"/>
      <c r="AB84" s="448"/>
      <c r="AC84" s="448"/>
      <c r="AD84" s="448"/>
      <c r="AE84" s="348">
        <v>0</v>
      </c>
      <c r="AF84" s="183">
        <f t="shared" si="129"/>
        <v>0</v>
      </c>
      <c r="AG84" s="183" t="str">
        <f>IF(ISNA(VLOOKUP(AB84,'Weight Calcs'!$B$69:AB$122,2,FALSE)),"0",VLOOKUP(AB84,'Weight Calcs'!$B$69:AB$122,2,FALSE))</f>
        <v>0</v>
      </c>
      <c r="AH84" s="183">
        <f t="shared" si="130"/>
        <v>0</v>
      </c>
      <c r="AI84" s="183">
        <f t="shared" si="131"/>
        <v>0</v>
      </c>
      <c r="AJ84" s="183"/>
      <c r="AK84" s="436"/>
      <c r="AL84" s="436"/>
      <c r="AM84" s="436"/>
      <c r="AN84" s="352">
        <v>0</v>
      </c>
      <c r="AO84" s="185">
        <f t="shared" si="132"/>
        <v>0</v>
      </c>
      <c r="AP84" s="185" t="str">
        <f>IF(ISNA(VLOOKUP(AK84,'Weight Calcs'!$B$69:AK$122,2,FALSE)),"0",VLOOKUP(AK84,'Weight Calcs'!$B$69:AK$122,2,FALSE))</f>
        <v>0</v>
      </c>
      <c r="AQ84" s="185">
        <f t="shared" si="133"/>
        <v>0</v>
      </c>
      <c r="AR84" s="185">
        <f t="shared" si="134"/>
        <v>0</v>
      </c>
      <c r="AS84" s="185"/>
      <c r="AT84" s="426"/>
      <c r="AU84" s="426"/>
      <c r="AV84" s="426"/>
      <c r="AW84" s="355">
        <v>0</v>
      </c>
      <c r="AX84" s="187">
        <f t="shared" si="135"/>
        <v>0</v>
      </c>
      <c r="AY84" s="187" t="str">
        <f>IF(ISNA(VLOOKUP(AT84,'Weight Calcs'!$B$69:AT$122,2,FALSE)),"0",VLOOKUP(AT84,'Weight Calcs'!$B$69:AT$122,2,FALSE))</f>
        <v>0</v>
      </c>
      <c r="AZ84" s="187">
        <f t="shared" si="136"/>
        <v>0</v>
      </c>
      <c r="BA84" s="187">
        <f t="shared" si="137"/>
        <v>0</v>
      </c>
      <c r="BB84" s="187"/>
      <c r="BC84" s="424"/>
      <c r="BD84" s="424"/>
      <c r="BE84" s="424"/>
      <c r="BF84" s="359">
        <v>0</v>
      </c>
      <c r="BG84" s="189">
        <f t="shared" si="138"/>
        <v>0</v>
      </c>
      <c r="BH84" s="189" t="str">
        <f>IF(ISNA(VLOOKUP(BC84,'Weight Calcs'!$B$69:BC$122,2,FALSE)),"0",VLOOKUP(BC84,'Weight Calcs'!$B$69:BC$122,2,FALSE))</f>
        <v>0</v>
      </c>
      <c r="BI84" s="189">
        <f t="shared" si="139"/>
        <v>0</v>
      </c>
      <c r="BJ84" s="189">
        <f t="shared" si="140"/>
        <v>0</v>
      </c>
      <c r="BK84" s="189"/>
      <c r="BL84" s="407"/>
      <c r="BM84" s="407"/>
      <c r="BN84" s="407"/>
      <c r="BO84" s="361">
        <v>0</v>
      </c>
      <c r="BP84" s="191">
        <f t="shared" si="141"/>
        <v>0</v>
      </c>
      <c r="BQ84" s="191" t="str">
        <f>IF(ISNA(VLOOKUP(BL84,'Weight Calcs'!$B$69:BL$122,2,FALSE)),"0",VLOOKUP(BL84,'Weight Calcs'!$B$69:BL$122,2,FALSE))</f>
        <v>0</v>
      </c>
      <c r="BR84" s="191">
        <f t="shared" si="142"/>
        <v>0</v>
      </c>
      <c r="BS84" s="191">
        <f t="shared" si="143"/>
        <v>0</v>
      </c>
      <c r="BT84" s="190"/>
    </row>
    <row r="85" spans="1:72" x14ac:dyDescent="0.2">
      <c r="A85" s="462"/>
      <c r="B85" s="462"/>
      <c r="C85" s="462"/>
      <c r="D85" s="340">
        <v>0</v>
      </c>
      <c r="E85" s="193">
        <f t="shared" si="120"/>
        <v>0</v>
      </c>
      <c r="F85" s="193" t="str">
        <f>IF(ISNA(VLOOKUP(A85,'Weight Calcs'!A$69:$B$122,2,FALSE)),"0",VLOOKUP(A85,'Weight Calcs'!A$69:$B$122,2,FALSE))</f>
        <v>0</v>
      </c>
      <c r="G85" s="193">
        <f t="shared" si="121"/>
        <v>0</v>
      </c>
      <c r="H85" s="193">
        <f t="shared" si="122"/>
        <v>0</v>
      </c>
      <c r="I85" s="193"/>
      <c r="J85" s="477"/>
      <c r="K85" s="477"/>
      <c r="L85" s="477"/>
      <c r="M85" s="343">
        <v>0</v>
      </c>
      <c r="N85" s="195">
        <f t="shared" si="123"/>
        <v>0</v>
      </c>
      <c r="O85" s="195" t="str">
        <f>IF(ISNA(VLOOKUP(J85,'Weight Calcs'!$B$69:J$122,2,FALSE)),"0",VLOOKUP(J85,'Weight Calcs'!$B$69:J$122,2,FALSE))</f>
        <v>0</v>
      </c>
      <c r="P85" s="195">
        <f t="shared" si="124"/>
        <v>0</v>
      </c>
      <c r="Q85" s="195">
        <f t="shared" si="125"/>
        <v>0</v>
      </c>
      <c r="R85" s="195"/>
      <c r="S85" s="472"/>
      <c r="T85" s="472"/>
      <c r="U85" s="472"/>
      <c r="V85" s="347">
        <v>0</v>
      </c>
      <c r="W85" s="197">
        <f t="shared" si="126"/>
        <v>0</v>
      </c>
      <c r="X85" s="197" t="str">
        <f>IF(ISNA(VLOOKUP(S85,'Weight Calcs'!$B$69:S$122,2,FALSE)),"0",VLOOKUP(S85,'Weight Calcs'!$B$69:S$122,2,FALSE))</f>
        <v>0</v>
      </c>
      <c r="Y85" s="197">
        <f t="shared" si="127"/>
        <v>0</v>
      </c>
      <c r="Z85" s="197">
        <f t="shared" si="128"/>
        <v>0</v>
      </c>
      <c r="AA85" s="197"/>
      <c r="AB85" s="447"/>
      <c r="AC85" s="447"/>
      <c r="AD85" s="447"/>
      <c r="AE85" s="349">
        <v>0</v>
      </c>
      <c r="AF85" s="199">
        <f t="shared" si="129"/>
        <v>0</v>
      </c>
      <c r="AG85" s="199" t="str">
        <f>IF(ISNA(VLOOKUP(AB85,'Weight Calcs'!$B$69:AB$122,2,FALSE)),"0",VLOOKUP(AB85,'Weight Calcs'!$B$69:AB$122,2,FALSE))</f>
        <v>0</v>
      </c>
      <c r="AH85" s="199">
        <f t="shared" si="130"/>
        <v>0</v>
      </c>
      <c r="AI85" s="199">
        <f t="shared" si="131"/>
        <v>0</v>
      </c>
      <c r="AJ85" s="199"/>
      <c r="AK85" s="435"/>
      <c r="AL85" s="435"/>
      <c r="AM85" s="435"/>
      <c r="AN85" s="353">
        <v>0</v>
      </c>
      <c r="AO85" s="201">
        <f t="shared" si="132"/>
        <v>0</v>
      </c>
      <c r="AP85" s="201" t="str">
        <f>IF(ISNA(VLOOKUP(AK85,'Weight Calcs'!$B$69:AK$122,2,FALSE)),"0",VLOOKUP(AK85,'Weight Calcs'!$B$69:AK$122,2,FALSE))</f>
        <v>0</v>
      </c>
      <c r="AQ85" s="201">
        <f t="shared" si="133"/>
        <v>0</v>
      </c>
      <c r="AR85" s="201">
        <f t="shared" si="134"/>
        <v>0</v>
      </c>
      <c r="AS85" s="201"/>
      <c r="AT85" s="427"/>
      <c r="AU85" s="427"/>
      <c r="AV85" s="427"/>
      <c r="AW85" s="356">
        <v>0</v>
      </c>
      <c r="AX85" s="203">
        <f t="shared" si="135"/>
        <v>0</v>
      </c>
      <c r="AY85" s="203" t="str">
        <f>IF(ISNA(VLOOKUP(AT85,'Weight Calcs'!$B$69:AT$122,2,FALSE)),"0",VLOOKUP(AT85,'Weight Calcs'!$B$69:AT$122,2,FALSE))</f>
        <v>0</v>
      </c>
      <c r="AZ85" s="203">
        <f t="shared" si="136"/>
        <v>0</v>
      </c>
      <c r="BA85" s="203">
        <f t="shared" si="137"/>
        <v>0</v>
      </c>
      <c r="BB85" s="203"/>
      <c r="BC85" s="423"/>
      <c r="BD85" s="423"/>
      <c r="BE85" s="423"/>
      <c r="BF85" s="360">
        <v>0</v>
      </c>
      <c r="BG85" s="205">
        <f t="shared" si="138"/>
        <v>0</v>
      </c>
      <c r="BH85" s="205" t="str">
        <f>IF(ISNA(VLOOKUP(BC85,'Weight Calcs'!$B$69:BC$122,2,FALSE)),"0",VLOOKUP(BC85,'Weight Calcs'!$B$69:BC$122,2,FALSE))</f>
        <v>0</v>
      </c>
      <c r="BI85" s="205">
        <f t="shared" si="139"/>
        <v>0</v>
      </c>
      <c r="BJ85" s="205">
        <f t="shared" si="140"/>
        <v>0</v>
      </c>
      <c r="BK85" s="205"/>
      <c r="BL85" s="406"/>
      <c r="BM85" s="406"/>
      <c r="BN85" s="406"/>
      <c r="BO85" s="362">
        <v>0</v>
      </c>
      <c r="BP85" s="207">
        <f t="shared" si="141"/>
        <v>0</v>
      </c>
      <c r="BQ85" s="207" t="str">
        <f>IF(ISNA(VLOOKUP(BL85,'Weight Calcs'!$B$69:BL$122,2,FALSE)),"0",VLOOKUP(BL85,'Weight Calcs'!$B$69:BL$122,2,FALSE))</f>
        <v>0</v>
      </c>
      <c r="BR85" s="207">
        <f t="shared" si="142"/>
        <v>0</v>
      </c>
      <c r="BS85" s="207">
        <f t="shared" si="143"/>
        <v>0</v>
      </c>
      <c r="BT85" s="206"/>
    </row>
    <row r="86" spans="1:72" x14ac:dyDescent="0.2">
      <c r="A86" s="461"/>
      <c r="B86" s="461"/>
      <c r="C86" s="461"/>
      <c r="D86" s="339">
        <v>0</v>
      </c>
      <c r="E86" s="174">
        <f t="shared" si="120"/>
        <v>0</v>
      </c>
      <c r="F86" s="174" t="str">
        <f>IF(ISNA(VLOOKUP(A86,'Weight Calcs'!A$69:$B$122,2,FALSE)),"0",VLOOKUP(A86,'Weight Calcs'!A$69:$B$122,2,FALSE))</f>
        <v>0</v>
      </c>
      <c r="G86" s="174">
        <f t="shared" si="121"/>
        <v>0</v>
      </c>
      <c r="H86" s="174">
        <f t="shared" si="122"/>
        <v>0</v>
      </c>
      <c r="I86" s="174"/>
      <c r="J86" s="476"/>
      <c r="K86" s="476"/>
      <c r="L86" s="476"/>
      <c r="M86" s="339">
        <v>0</v>
      </c>
      <c r="N86" s="174">
        <f t="shared" si="123"/>
        <v>0</v>
      </c>
      <c r="O86" s="174" t="str">
        <f>IF(ISNA(VLOOKUP(J86,'Weight Calcs'!$B$69:J$122,2,FALSE)),"0",VLOOKUP(J86,'Weight Calcs'!$B$69:J$122,2,FALSE))</f>
        <v>0</v>
      </c>
      <c r="P86" s="174">
        <f t="shared" si="124"/>
        <v>0</v>
      </c>
      <c r="Q86" s="174">
        <f t="shared" si="125"/>
        <v>0</v>
      </c>
      <c r="R86" s="174"/>
      <c r="S86" s="471"/>
      <c r="T86" s="471"/>
      <c r="U86" s="471"/>
      <c r="V86" s="346">
        <v>0</v>
      </c>
      <c r="W86" s="181">
        <f t="shared" si="126"/>
        <v>0</v>
      </c>
      <c r="X86" s="181" t="str">
        <f>IF(ISNA(VLOOKUP(S86,'Weight Calcs'!$B$69:S$122,2,FALSE)),"0",VLOOKUP(S86,'Weight Calcs'!$B$69:S$122,2,FALSE))</f>
        <v>0</v>
      </c>
      <c r="Y86" s="181">
        <f t="shared" si="127"/>
        <v>0</v>
      </c>
      <c r="Z86" s="181">
        <f t="shared" si="128"/>
        <v>0</v>
      </c>
      <c r="AA86" s="181"/>
      <c r="AB86" s="448"/>
      <c r="AC86" s="448"/>
      <c r="AD86" s="448"/>
      <c r="AE86" s="348">
        <v>0</v>
      </c>
      <c r="AF86" s="183">
        <f t="shared" si="129"/>
        <v>0</v>
      </c>
      <c r="AG86" s="183" t="str">
        <f>IF(ISNA(VLOOKUP(AB86,'Weight Calcs'!$B$69:AB$122,2,FALSE)),"0",VLOOKUP(AB86,'Weight Calcs'!$B$69:AB$122,2,FALSE))</f>
        <v>0</v>
      </c>
      <c r="AH86" s="183">
        <f t="shared" si="130"/>
        <v>0</v>
      </c>
      <c r="AI86" s="183">
        <f t="shared" si="131"/>
        <v>0</v>
      </c>
      <c r="AJ86" s="183"/>
      <c r="AK86" s="436"/>
      <c r="AL86" s="436"/>
      <c r="AM86" s="436"/>
      <c r="AN86" s="352">
        <v>0</v>
      </c>
      <c r="AO86" s="185">
        <f t="shared" si="132"/>
        <v>0</v>
      </c>
      <c r="AP86" s="185" t="str">
        <f>IF(ISNA(VLOOKUP(AK86,'Weight Calcs'!$B$69:AK$122,2,FALSE)),"0",VLOOKUP(AK86,'Weight Calcs'!$B$69:AK$122,2,FALSE))</f>
        <v>0</v>
      </c>
      <c r="AQ86" s="185">
        <f t="shared" si="133"/>
        <v>0</v>
      </c>
      <c r="AR86" s="185">
        <f t="shared" si="134"/>
        <v>0</v>
      </c>
      <c r="AS86" s="185"/>
      <c r="AT86" s="426"/>
      <c r="AU86" s="426"/>
      <c r="AV86" s="426"/>
      <c r="AW86" s="355">
        <v>0</v>
      </c>
      <c r="AX86" s="187">
        <f t="shared" si="135"/>
        <v>0</v>
      </c>
      <c r="AY86" s="187" t="str">
        <f>IF(ISNA(VLOOKUP(AT86,'Weight Calcs'!$B$69:AT$122,2,FALSE)),"0",VLOOKUP(AT86,'Weight Calcs'!$B$69:AT$122,2,FALSE))</f>
        <v>0</v>
      </c>
      <c r="AZ86" s="187">
        <f t="shared" si="136"/>
        <v>0</v>
      </c>
      <c r="BA86" s="187">
        <f t="shared" si="137"/>
        <v>0</v>
      </c>
      <c r="BB86" s="187"/>
      <c r="BC86" s="424"/>
      <c r="BD86" s="424"/>
      <c r="BE86" s="424"/>
      <c r="BF86" s="359">
        <v>0</v>
      </c>
      <c r="BG86" s="189">
        <f t="shared" si="138"/>
        <v>0</v>
      </c>
      <c r="BH86" s="189" t="str">
        <f>IF(ISNA(VLOOKUP(BC86,'Weight Calcs'!$B$69:BC$122,2,FALSE)),"0",VLOOKUP(BC86,'Weight Calcs'!$B$69:BC$122,2,FALSE))</f>
        <v>0</v>
      </c>
      <c r="BI86" s="189">
        <f t="shared" si="139"/>
        <v>0</v>
      </c>
      <c r="BJ86" s="189">
        <f t="shared" si="140"/>
        <v>0</v>
      </c>
      <c r="BK86" s="189"/>
      <c r="BL86" s="407"/>
      <c r="BM86" s="407"/>
      <c r="BN86" s="407"/>
      <c r="BO86" s="361">
        <v>0</v>
      </c>
      <c r="BP86" s="191">
        <f t="shared" si="141"/>
        <v>0</v>
      </c>
      <c r="BQ86" s="191" t="str">
        <f>IF(ISNA(VLOOKUP(BL86,'Weight Calcs'!$B$69:BL$122,2,FALSE)),"0",VLOOKUP(BL86,'Weight Calcs'!$B$69:BL$122,2,FALSE))</f>
        <v>0</v>
      </c>
      <c r="BR86" s="191">
        <f t="shared" si="142"/>
        <v>0</v>
      </c>
      <c r="BS86" s="191">
        <f t="shared" si="143"/>
        <v>0</v>
      </c>
      <c r="BT86" s="190"/>
    </row>
    <row r="87" spans="1:72" x14ac:dyDescent="0.2">
      <c r="A87" s="462"/>
      <c r="B87" s="462"/>
      <c r="C87" s="462"/>
      <c r="D87" s="340">
        <v>0</v>
      </c>
      <c r="E87" s="193">
        <f t="shared" si="120"/>
        <v>0</v>
      </c>
      <c r="F87" s="193" t="str">
        <f>IF(ISNA(VLOOKUP(A87,'Weight Calcs'!A$69:$B$122,2,FALSE)),"0",VLOOKUP(A87,'Weight Calcs'!A$69:$B$122,2,FALSE))</f>
        <v>0</v>
      </c>
      <c r="G87" s="193">
        <f t="shared" si="121"/>
        <v>0</v>
      </c>
      <c r="H87" s="193">
        <f t="shared" si="122"/>
        <v>0</v>
      </c>
      <c r="I87" s="193"/>
      <c r="J87" s="477"/>
      <c r="K87" s="477"/>
      <c r="L87" s="477"/>
      <c r="M87" s="343">
        <v>0</v>
      </c>
      <c r="N87" s="195">
        <f t="shared" si="123"/>
        <v>0</v>
      </c>
      <c r="O87" s="195" t="str">
        <f>IF(ISNA(VLOOKUP(J87,'Weight Calcs'!$B$69:J$122,2,FALSE)),"0",VLOOKUP(J87,'Weight Calcs'!$B$69:J$122,2,FALSE))</f>
        <v>0</v>
      </c>
      <c r="P87" s="195">
        <f t="shared" si="124"/>
        <v>0</v>
      </c>
      <c r="Q87" s="195">
        <f t="shared" si="125"/>
        <v>0</v>
      </c>
      <c r="R87" s="195"/>
      <c r="S87" s="472"/>
      <c r="T87" s="472"/>
      <c r="U87" s="472"/>
      <c r="V87" s="347">
        <v>0</v>
      </c>
      <c r="W87" s="197">
        <f t="shared" si="126"/>
        <v>0</v>
      </c>
      <c r="X87" s="197" t="str">
        <f>IF(ISNA(VLOOKUP(S87,'Weight Calcs'!$B$69:S$122,2,FALSE)),"0",VLOOKUP(S87,'Weight Calcs'!$B$69:S$122,2,FALSE))</f>
        <v>0</v>
      </c>
      <c r="Y87" s="197">
        <f t="shared" si="127"/>
        <v>0</v>
      </c>
      <c r="Z87" s="197">
        <f t="shared" si="128"/>
        <v>0</v>
      </c>
      <c r="AA87" s="197"/>
      <c r="AB87" s="447"/>
      <c r="AC87" s="447"/>
      <c r="AD87" s="447"/>
      <c r="AE87" s="349">
        <v>0</v>
      </c>
      <c r="AF87" s="199">
        <f t="shared" si="129"/>
        <v>0</v>
      </c>
      <c r="AG87" s="199" t="str">
        <f>IF(ISNA(VLOOKUP(AB87,'Weight Calcs'!$B$69:AB$122,2,FALSE)),"0",VLOOKUP(AB87,'Weight Calcs'!$B$69:AB$122,2,FALSE))</f>
        <v>0</v>
      </c>
      <c r="AH87" s="199">
        <f t="shared" si="130"/>
        <v>0</v>
      </c>
      <c r="AI87" s="199">
        <f t="shared" si="131"/>
        <v>0</v>
      </c>
      <c r="AJ87" s="199"/>
      <c r="AK87" s="435"/>
      <c r="AL87" s="435"/>
      <c r="AM87" s="435"/>
      <c r="AN87" s="353">
        <v>0</v>
      </c>
      <c r="AO87" s="201">
        <f t="shared" si="132"/>
        <v>0</v>
      </c>
      <c r="AP87" s="201" t="str">
        <f>IF(ISNA(VLOOKUP(AK87,'Weight Calcs'!$B$69:AK$122,2,FALSE)),"0",VLOOKUP(AK87,'Weight Calcs'!$B$69:AK$122,2,FALSE))</f>
        <v>0</v>
      </c>
      <c r="AQ87" s="201">
        <f t="shared" si="133"/>
        <v>0</v>
      </c>
      <c r="AR87" s="201">
        <f t="shared" si="134"/>
        <v>0</v>
      </c>
      <c r="AS87" s="201"/>
      <c r="AT87" s="427"/>
      <c r="AU87" s="427"/>
      <c r="AV87" s="427"/>
      <c r="AW87" s="356">
        <v>0</v>
      </c>
      <c r="AX87" s="203">
        <f t="shared" si="135"/>
        <v>0</v>
      </c>
      <c r="AY87" s="203" t="str">
        <f>IF(ISNA(VLOOKUP(AT87,'Weight Calcs'!$B$69:AT$122,2,FALSE)),"0",VLOOKUP(AT87,'Weight Calcs'!$B$69:AT$122,2,FALSE))</f>
        <v>0</v>
      </c>
      <c r="AZ87" s="203">
        <f t="shared" si="136"/>
        <v>0</v>
      </c>
      <c r="BA87" s="203">
        <f t="shared" si="137"/>
        <v>0</v>
      </c>
      <c r="BB87" s="203"/>
      <c r="BC87" s="423"/>
      <c r="BD87" s="423"/>
      <c r="BE87" s="423"/>
      <c r="BF87" s="360">
        <v>0</v>
      </c>
      <c r="BG87" s="205">
        <f t="shared" si="138"/>
        <v>0</v>
      </c>
      <c r="BH87" s="205" t="str">
        <f>IF(ISNA(VLOOKUP(BC87,'Weight Calcs'!$B$69:BC$122,2,FALSE)),"0",VLOOKUP(BC87,'Weight Calcs'!$B$69:BC$122,2,FALSE))</f>
        <v>0</v>
      </c>
      <c r="BI87" s="205">
        <f t="shared" si="139"/>
        <v>0</v>
      </c>
      <c r="BJ87" s="205">
        <f t="shared" si="140"/>
        <v>0</v>
      </c>
      <c r="BK87" s="205"/>
      <c r="BL87" s="406"/>
      <c r="BM87" s="406"/>
      <c r="BN87" s="406"/>
      <c r="BO87" s="362">
        <v>0</v>
      </c>
      <c r="BP87" s="207">
        <f t="shared" si="141"/>
        <v>0</v>
      </c>
      <c r="BQ87" s="207" t="str">
        <f>IF(ISNA(VLOOKUP(BL87,'Weight Calcs'!$B$69:BL$122,2,FALSE)),"0",VLOOKUP(BL87,'Weight Calcs'!$B$69:BL$122,2,FALSE))</f>
        <v>0</v>
      </c>
      <c r="BR87" s="207">
        <f t="shared" si="142"/>
        <v>0</v>
      </c>
      <c r="BS87" s="207">
        <f t="shared" si="143"/>
        <v>0</v>
      </c>
      <c r="BT87" s="206"/>
    </row>
    <row r="88" spans="1:72" x14ac:dyDescent="0.2">
      <c r="A88" s="461"/>
      <c r="B88" s="461"/>
      <c r="C88" s="461"/>
      <c r="D88" s="339">
        <v>0</v>
      </c>
      <c r="E88" s="174">
        <f t="shared" si="120"/>
        <v>0</v>
      </c>
      <c r="F88" s="174" t="str">
        <f>IF(ISNA(VLOOKUP(A88,'Weight Calcs'!A$69:$B$122,2,FALSE)),"0",VLOOKUP(A88,'Weight Calcs'!A$69:$B$122,2,FALSE))</f>
        <v>0</v>
      </c>
      <c r="G88" s="174">
        <f t="shared" si="121"/>
        <v>0</v>
      </c>
      <c r="H88" s="174">
        <f t="shared" si="122"/>
        <v>0</v>
      </c>
      <c r="I88" s="174"/>
      <c r="J88" s="476"/>
      <c r="K88" s="476"/>
      <c r="L88" s="476"/>
      <c r="M88" s="339">
        <v>0</v>
      </c>
      <c r="N88" s="174">
        <f t="shared" si="123"/>
        <v>0</v>
      </c>
      <c r="O88" s="174" t="str">
        <f>IF(ISNA(VLOOKUP(J88,'Weight Calcs'!$B$69:J$122,2,FALSE)),"0",VLOOKUP(J88,'Weight Calcs'!$B$69:J$122,2,FALSE))</f>
        <v>0</v>
      </c>
      <c r="P88" s="174">
        <f t="shared" si="124"/>
        <v>0</v>
      </c>
      <c r="Q88" s="174">
        <f t="shared" si="125"/>
        <v>0</v>
      </c>
      <c r="R88" s="174"/>
      <c r="S88" s="471"/>
      <c r="T88" s="471"/>
      <c r="U88" s="471"/>
      <c r="V88" s="346">
        <v>0</v>
      </c>
      <c r="W88" s="181">
        <f t="shared" si="126"/>
        <v>0</v>
      </c>
      <c r="X88" s="181" t="str">
        <f>IF(ISNA(VLOOKUP(S88,'Weight Calcs'!$B$69:S$122,2,FALSE)),"0",VLOOKUP(S88,'Weight Calcs'!$B$69:S$122,2,FALSE))</f>
        <v>0</v>
      </c>
      <c r="Y88" s="181">
        <f t="shared" si="127"/>
        <v>0</v>
      </c>
      <c r="Z88" s="181">
        <f t="shared" si="128"/>
        <v>0</v>
      </c>
      <c r="AA88" s="181"/>
      <c r="AB88" s="448"/>
      <c r="AC88" s="448"/>
      <c r="AD88" s="448"/>
      <c r="AE88" s="348">
        <v>0</v>
      </c>
      <c r="AF88" s="183">
        <f t="shared" si="129"/>
        <v>0</v>
      </c>
      <c r="AG88" s="183" t="str">
        <f>IF(ISNA(VLOOKUP(AB88,'Weight Calcs'!$B$69:AB$122,2,FALSE)),"0",VLOOKUP(AB88,'Weight Calcs'!$B$69:AB$122,2,FALSE))</f>
        <v>0</v>
      </c>
      <c r="AH88" s="183">
        <f t="shared" si="130"/>
        <v>0</v>
      </c>
      <c r="AI88" s="183">
        <f t="shared" si="131"/>
        <v>0</v>
      </c>
      <c r="AJ88" s="183"/>
      <c r="AK88" s="436"/>
      <c r="AL88" s="436"/>
      <c r="AM88" s="436"/>
      <c r="AN88" s="352">
        <v>0</v>
      </c>
      <c r="AO88" s="185">
        <f t="shared" si="132"/>
        <v>0</v>
      </c>
      <c r="AP88" s="185" t="str">
        <f>IF(ISNA(VLOOKUP(AK88,'Weight Calcs'!$B$69:AK$122,2,FALSE)),"0",VLOOKUP(AK88,'Weight Calcs'!$B$69:AK$122,2,FALSE))</f>
        <v>0</v>
      </c>
      <c r="AQ88" s="185">
        <f t="shared" si="133"/>
        <v>0</v>
      </c>
      <c r="AR88" s="185">
        <f t="shared" si="134"/>
        <v>0</v>
      </c>
      <c r="AS88" s="185"/>
      <c r="AT88" s="426"/>
      <c r="AU88" s="426"/>
      <c r="AV88" s="426"/>
      <c r="AW88" s="355">
        <v>0</v>
      </c>
      <c r="AX88" s="187">
        <f t="shared" si="135"/>
        <v>0</v>
      </c>
      <c r="AY88" s="187" t="str">
        <f>IF(ISNA(VLOOKUP(AT88,'Weight Calcs'!$B$69:AT$122,2,FALSE)),"0",VLOOKUP(AT88,'Weight Calcs'!$B$69:AT$122,2,FALSE))</f>
        <v>0</v>
      </c>
      <c r="AZ88" s="187">
        <f t="shared" si="136"/>
        <v>0</v>
      </c>
      <c r="BA88" s="187">
        <f t="shared" si="137"/>
        <v>0</v>
      </c>
      <c r="BB88" s="187"/>
      <c r="BC88" s="424"/>
      <c r="BD88" s="424"/>
      <c r="BE88" s="424"/>
      <c r="BF88" s="359">
        <v>0</v>
      </c>
      <c r="BG88" s="189">
        <f t="shared" si="138"/>
        <v>0</v>
      </c>
      <c r="BH88" s="189" t="str">
        <f>IF(ISNA(VLOOKUP(BC88,'Weight Calcs'!$B$69:BC$122,2,FALSE)),"0",VLOOKUP(BC88,'Weight Calcs'!$B$69:BC$122,2,FALSE))</f>
        <v>0</v>
      </c>
      <c r="BI88" s="189">
        <f t="shared" si="139"/>
        <v>0</v>
      </c>
      <c r="BJ88" s="189">
        <f t="shared" si="140"/>
        <v>0</v>
      </c>
      <c r="BK88" s="189"/>
      <c r="BL88" s="407"/>
      <c r="BM88" s="407"/>
      <c r="BN88" s="407"/>
      <c r="BO88" s="361">
        <v>0</v>
      </c>
      <c r="BP88" s="191">
        <f t="shared" si="141"/>
        <v>0</v>
      </c>
      <c r="BQ88" s="191" t="str">
        <f>IF(ISNA(VLOOKUP(BL88,'Weight Calcs'!$B$69:BL$122,2,FALSE)),"0",VLOOKUP(BL88,'Weight Calcs'!$B$69:BL$122,2,FALSE))</f>
        <v>0</v>
      </c>
      <c r="BR88" s="191">
        <f t="shared" si="142"/>
        <v>0</v>
      </c>
      <c r="BS88" s="191">
        <f t="shared" si="143"/>
        <v>0</v>
      </c>
      <c r="BT88" s="190"/>
    </row>
    <row r="89" spans="1:72" x14ac:dyDescent="0.2">
      <c r="A89" s="462"/>
      <c r="B89" s="462"/>
      <c r="C89" s="462"/>
      <c r="D89" s="340">
        <v>0</v>
      </c>
      <c r="E89" s="193">
        <f t="shared" si="120"/>
        <v>0</v>
      </c>
      <c r="F89" s="193" t="str">
        <f>IF(ISNA(VLOOKUP(A89,'Weight Calcs'!A$69:$B$122,2,FALSE)),"0",VLOOKUP(A89,'Weight Calcs'!A$69:$B$122,2,FALSE))</f>
        <v>0</v>
      </c>
      <c r="G89" s="193">
        <f t="shared" si="121"/>
        <v>0</v>
      </c>
      <c r="H89" s="193">
        <f t="shared" si="122"/>
        <v>0</v>
      </c>
      <c r="I89" s="193"/>
      <c r="J89" s="477"/>
      <c r="K89" s="477"/>
      <c r="L89" s="477"/>
      <c r="M89" s="343">
        <v>0</v>
      </c>
      <c r="N89" s="195">
        <f t="shared" si="123"/>
        <v>0</v>
      </c>
      <c r="O89" s="195" t="str">
        <f>IF(ISNA(VLOOKUP(J89,'Weight Calcs'!$B$69:J$122,2,FALSE)),"0",VLOOKUP(J89,'Weight Calcs'!$B$69:J$122,2,FALSE))</f>
        <v>0</v>
      </c>
      <c r="P89" s="195">
        <f t="shared" si="124"/>
        <v>0</v>
      </c>
      <c r="Q89" s="195">
        <f t="shared" si="125"/>
        <v>0</v>
      </c>
      <c r="R89" s="195"/>
      <c r="S89" s="472"/>
      <c r="T89" s="472"/>
      <c r="U89" s="472"/>
      <c r="V89" s="347">
        <v>0</v>
      </c>
      <c r="W89" s="197">
        <f t="shared" si="126"/>
        <v>0</v>
      </c>
      <c r="X89" s="197" t="str">
        <f>IF(ISNA(VLOOKUP(S89,'Weight Calcs'!$B$69:S$122,2,FALSE)),"0",VLOOKUP(S89,'Weight Calcs'!$B$69:S$122,2,FALSE))</f>
        <v>0</v>
      </c>
      <c r="Y89" s="197">
        <f t="shared" si="127"/>
        <v>0</v>
      </c>
      <c r="Z89" s="197">
        <f t="shared" si="128"/>
        <v>0</v>
      </c>
      <c r="AA89" s="197"/>
      <c r="AB89" s="447"/>
      <c r="AC89" s="447"/>
      <c r="AD89" s="447"/>
      <c r="AE89" s="349">
        <v>0</v>
      </c>
      <c r="AF89" s="199">
        <f t="shared" si="129"/>
        <v>0</v>
      </c>
      <c r="AG89" s="199" t="str">
        <f>IF(ISNA(VLOOKUP(AB89,'Weight Calcs'!$B$69:AB$122,2,FALSE)),"0",VLOOKUP(AB89,'Weight Calcs'!$B$69:AB$122,2,FALSE))</f>
        <v>0</v>
      </c>
      <c r="AH89" s="199">
        <f t="shared" si="130"/>
        <v>0</v>
      </c>
      <c r="AI89" s="199">
        <f t="shared" si="131"/>
        <v>0</v>
      </c>
      <c r="AJ89" s="199"/>
      <c r="AK89" s="435"/>
      <c r="AL89" s="435"/>
      <c r="AM89" s="435"/>
      <c r="AN89" s="353">
        <v>0</v>
      </c>
      <c r="AO89" s="201">
        <f t="shared" si="132"/>
        <v>0</v>
      </c>
      <c r="AP89" s="201" t="str">
        <f>IF(ISNA(VLOOKUP(AK89,'Weight Calcs'!$B$69:AK$122,2,FALSE)),"0",VLOOKUP(AK89,'Weight Calcs'!$B$69:AK$122,2,FALSE))</f>
        <v>0</v>
      </c>
      <c r="AQ89" s="201">
        <f t="shared" si="133"/>
        <v>0</v>
      </c>
      <c r="AR89" s="201">
        <f t="shared" si="134"/>
        <v>0</v>
      </c>
      <c r="AS89" s="201"/>
      <c r="AT89" s="427"/>
      <c r="AU89" s="427"/>
      <c r="AV89" s="427"/>
      <c r="AW89" s="356">
        <v>0</v>
      </c>
      <c r="AX89" s="203">
        <f t="shared" si="135"/>
        <v>0</v>
      </c>
      <c r="AY89" s="203" t="str">
        <f>IF(ISNA(VLOOKUP(AT89,'Weight Calcs'!$B$69:AT$122,2,FALSE)),"0",VLOOKUP(AT89,'Weight Calcs'!$B$69:AT$122,2,FALSE))</f>
        <v>0</v>
      </c>
      <c r="AZ89" s="203">
        <f t="shared" si="136"/>
        <v>0</v>
      </c>
      <c r="BA89" s="203">
        <f t="shared" si="137"/>
        <v>0</v>
      </c>
      <c r="BB89" s="203"/>
      <c r="BC89" s="423"/>
      <c r="BD89" s="423"/>
      <c r="BE89" s="423"/>
      <c r="BF89" s="360">
        <v>0</v>
      </c>
      <c r="BG89" s="205">
        <f t="shared" si="138"/>
        <v>0</v>
      </c>
      <c r="BH89" s="205" t="str">
        <f>IF(ISNA(VLOOKUP(BC89,'Weight Calcs'!$B$69:BC$122,2,FALSE)),"0",VLOOKUP(BC89,'Weight Calcs'!$B$69:BC$122,2,FALSE))</f>
        <v>0</v>
      </c>
      <c r="BI89" s="205">
        <f t="shared" si="139"/>
        <v>0</v>
      </c>
      <c r="BJ89" s="205">
        <f t="shared" si="140"/>
        <v>0</v>
      </c>
      <c r="BK89" s="205"/>
      <c r="BL89" s="406"/>
      <c r="BM89" s="406"/>
      <c r="BN89" s="406"/>
      <c r="BO89" s="362">
        <v>0</v>
      </c>
      <c r="BP89" s="207">
        <f t="shared" si="141"/>
        <v>0</v>
      </c>
      <c r="BQ89" s="207" t="str">
        <f>IF(ISNA(VLOOKUP(BL89,'Weight Calcs'!$B$69:BL$122,2,FALSE)),"0",VLOOKUP(BL89,'Weight Calcs'!$B$69:BL$122,2,FALSE))</f>
        <v>0</v>
      </c>
      <c r="BR89" s="207">
        <f t="shared" si="142"/>
        <v>0</v>
      </c>
      <c r="BS89" s="207">
        <f t="shared" si="143"/>
        <v>0</v>
      </c>
      <c r="BT89" s="206"/>
    </row>
    <row r="90" spans="1:72" x14ac:dyDescent="0.2">
      <c r="A90" s="461"/>
      <c r="B90" s="461"/>
      <c r="C90" s="461"/>
      <c r="D90" s="339">
        <v>0</v>
      </c>
      <c r="E90" s="174">
        <f t="shared" si="120"/>
        <v>0</v>
      </c>
      <c r="F90" s="174" t="str">
        <f>IF(ISNA(VLOOKUP(A90,'Weight Calcs'!A$69:$B$122,2,FALSE)),"0",VLOOKUP(A90,'Weight Calcs'!A$69:$B$122,2,FALSE))</f>
        <v>0</v>
      </c>
      <c r="G90" s="174">
        <f t="shared" si="121"/>
        <v>0</v>
      </c>
      <c r="H90" s="174">
        <f t="shared" si="122"/>
        <v>0</v>
      </c>
      <c r="I90" s="174"/>
      <c r="J90" s="476"/>
      <c r="K90" s="476"/>
      <c r="L90" s="476"/>
      <c r="M90" s="339">
        <v>0</v>
      </c>
      <c r="N90" s="174">
        <f t="shared" si="123"/>
        <v>0</v>
      </c>
      <c r="O90" s="174" t="str">
        <f>IF(ISNA(VLOOKUP(J90,'Weight Calcs'!$B$69:J$122,2,FALSE)),"0",VLOOKUP(J90,'Weight Calcs'!$B$69:J$122,2,FALSE))</f>
        <v>0</v>
      </c>
      <c r="P90" s="174">
        <f t="shared" si="124"/>
        <v>0</v>
      </c>
      <c r="Q90" s="174">
        <f t="shared" si="125"/>
        <v>0</v>
      </c>
      <c r="R90" s="174"/>
      <c r="S90" s="471"/>
      <c r="T90" s="471"/>
      <c r="U90" s="471"/>
      <c r="V90" s="346">
        <v>0</v>
      </c>
      <c r="W90" s="181">
        <f t="shared" si="126"/>
        <v>0</v>
      </c>
      <c r="X90" s="181" t="str">
        <f>IF(ISNA(VLOOKUP(S90,'Weight Calcs'!$B$69:S$122,2,FALSE)),"0",VLOOKUP(S90,'Weight Calcs'!$B$69:S$122,2,FALSE))</f>
        <v>0</v>
      </c>
      <c r="Y90" s="181">
        <f t="shared" si="127"/>
        <v>0</v>
      </c>
      <c r="Z90" s="181">
        <f t="shared" si="128"/>
        <v>0</v>
      </c>
      <c r="AA90" s="181"/>
      <c r="AB90" s="448"/>
      <c r="AC90" s="448"/>
      <c r="AD90" s="448"/>
      <c r="AE90" s="348">
        <v>0</v>
      </c>
      <c r="AF90" s="183">
        <f t="shared" si="129"/>
        <v>0</v>
      </c>
      <c r="AG90" s="183" t="str">
        <f>IF(ISNA(VLOOKUP(AB90,'Weight Calcs'!$B$69:AB$122,2,FALSE)),"0",VLOOKUP(AB90,'Weight Calcs'!$B$69:AB$122,2,FALSE))</f>
        <v>0</v>
      </c>
      <c r="AH90" s="183">
        <f t="shared" si="130"/>
        <v>0</v>
      </c>
      <c r="AI90" s="183">
        <f t="shared" si="131"/>
        <v>0</v>
      </c>
      <c r="AJ90" s="183"/>
      <c r="AK90" s="436"/>
      <c r="AL90" s="436"/>
      <c r="AM90" s="436"/>
      <c r="AN90" s="352">
        <v>0</v>
      </c>
      <c r="AO90" s="185">
        <f t="shared" si="132"/>
        <v>0</v>
      </c>
      <c r="AP90" s="185" t="str">
        <f>IF(ISNA(VLOOKUP(AK90,'Weight Calcs'!$B$69:AK$122,2,FALSE)),"0",VLOOKUP(AK90,'Weight Calcs'!$B$69:AK$122,2,FALSE))</f>
        <v>0</v>
      </c>
      <c r="AQ90" s="185">
        <f t="shared" si="133"/>
        <v>0</v>
      </c>
      <c r="AR90" s="185">
        <f t="shared" si="134"/>
        <v>0</v>
      </c>
      <c r="AS90" s="185"/>
      <c r="AT90" s="426"/>
      <c r="AU90" s="426"/>
      <c r="AV90" s="426"/>
      <c r="AW90" s="355">
        <v>0</v>
      </c>
      <c r="AX90" s="187">
        <f t="shared" si="135"/>
        <v>0</v>
      </c>
      <c r="AY90" s="187" t="str">
        <f>IF(ISNA(VLOOKUP(AT90,'Weight Calcs'!$B$69:AT$122,2,FALSE)),"0",VLOOKUP(AT90,'Weight Calcs'!$B$69:AT$122,2,FALSE))</f>
        <v>0</v>
      </c>
      <c r="AZ90" s="187">
        <f t="shared" si="136"/>
        <v>0</v>
      </c>
      <c r="BA90" s="187">
        <f t="shared" si="137"/>
        <v>0</v>
      </c>
      <c r="BB90" s="187"/>
      <c r="BC90" s="424"/>
      <c r="BD90" s="424"/>
      <c r="BE90" s="424"/>
      <c r="BF90" s="359">
        <v>0</v>
      </c>
      <c r="BG90" s="189">
        <f t="shared" si="138"/>
        <v>0</v>
      </c>
      <c r="BH90" s="189" t="str">
        <f>IF(ISNA(VLOOKUP(BC90,'Weight Calcs'!$B$69:BC$122,2,FALSE)),"0",VLOOKUP(BC90,'Weight Calcs'!$B$69:BC$122,2,FALSE))</f>
        <v>0</v>
      </c>
      <c r="BI90" s="189">
        <f t="shared" si="139"/>
        <v>0</v>
      </c>
      <c r="BJ90" s="189">
        <f t="shared" si="140"/>
        <v>0</v>
      </c>
      <c r="BK90" s="189"/>
      <c r="BL90" s="407"/>
      <c r="BM90" s="407"/>
      <c r="BN90" s="407"/>
      <c r="BO90" s="361">
        <v>0</v>
      </c>
      <c r="BP90" s="191">
        <f t="shared" si="141"/>
        <v>0</v>
      </c>
      <c r="BQ90" s="191" t="str">
        <f>IF(ISNA(VLOOKUP(BL90,'Weight Calcs'!$B$69:BL$122,2,FALSE)),"0",VLOOKUP(BL90,'Weight Calcs'!$B$69:BL$122,2,FALSE))</f>
        <v>0</v>
      </c>
      <c r="BR90" s="191">
        <f t="shared" si="142"/>
        <v>0</v>
      </c>
      <c r="BS90" s="191">
        <f t="shared" si="143"/>
        <v>0</v>
      </c>
      <c r="BT90" s="190"/>
    </row>
    <row r="91" spans="1:72" x14ac:dyDescent="0.2">
      <c r="A91" s="402"/>
      <c r="B91" s="402"/>
      <c r="C91" s="402"/>
      <c r="D91" s="340">
        <v>0</v>
      </c>
      <c r="E91" s="193">
        <f t="shared" si="120"/>
        <v>0</v>
      </c>
      <c r="F91" s="193" t="str">
        <f>IF(ISNA(VLOOKUP(A91,'Weight Calcs'!A$69:$B$122,2,FALSE)),"0",VLOOKUP(A91,'Weight Calcs'!A$69:$B$122,2,FALSE))</f>
        <v>0</v>
      </c>
      <c r="G91" s="193">
        <f t="shared" si="121"/>
        <v>0</v>
      </c>
      <c r="H91" s="193">
        <f t="shared" si="122"/>
        <v>0</v>
      </c>
      <c r="I91" s="193"/>
      <c r="J91" s="478"/>
      <c r="K91" s="478"/>
      <c r="L91" s="478"/>
      <c r="M91" s="343">
        <v>0</v>
      </c>
      <c r="N91" s="195">
        <f t="shared" si="123"/>
        <v>0</v>
      </c>
      <c r="O91" s="195" t="str">
        <f>IF(ISNA(VLOOKUP(J91,'Weight Calcs'!$B$69:J$122,2,FALSE)),"0",VLOOKUP(J91,'Weight Calcs'!$B$69:J$122,2,FALSE))</f>
        <v>0</v>
      </c>
      <c r="P91" s="195">
        <f t="shared" si="124"/>
        <v>0</v>
      </c>
      <c r="Q91" s="195">
        <f t="shared" si="125"/>
        <v>0</v>
      </c>
      <c r="R91" s="195"/>
      <c r="S91" s="472"/>
      <c r="T91" s="472"/>
      <c r="U91" s="472"/>
      <c r="V91" s="347">
        <v>0</v>
      </c>
      <c r="W91" s="197">
        <f t="shared" si="126"/>
        <v>0</v>
      </c>
      <c r="X91" s="197" t="str">
        <f>IF(ISNA(VLOOKUP(S91,'Weight Calcs'!$B$69:S$122,2,FALSE)),"0",VLOOKUP(S91,'Weight Calcs'!$B$69:S$122,2,FALSE))</f>
        <v>0</v>
      </c>
      <c r="Y91" s="197">
        <f t="shared" si="127"/>
        <v>0</v>
      </c>
      <c r="Z91" s="197">
        <f t="shared" si="128"/>
        <v>0</v>
      </c>
      <c r="AA91" s="197"/>
      <c r="AB91" s="447"/>
      <c r="AC91" s="447"/>
      <c r="AD91" s="447"/>
      <c r="AE91" s="349">
        <v>0</v>
      </c>
      <c r="AF91" s="199">
        <f t="shared" si="129"/>
        <v>0</v>
      </c>
      <c r="AG91" s="199" t="str">
        <f>IF(ISNA(VLOOKUP(AB91,'Weight Calcs'!$B$69:AB$122,2,FALSE)),"0",VLOOKUP(AB91,'Weight Calcs'!$B$69:AB$122,2,FALSE))</f>
        <v>0</v>
      </c>
      <c r="AH91" s="199">
        <f t="shared" si="130"/>
        <v>0</v>
      </c>
      <c r="AI91" s="199">
        <f t="shared" si="131"/>
        <v>0</v>
      </c>
      <c r="AJ91" s="199"/>
      <c r="AK91" s="435"/>
      <c r="AL91" s="435"/>
      <c r="AM91" s="435"/>
      <c r="AN91" s="353">
        <v>0</v>
      </c>
      <c r="AO91" s="201">
        <f t="shared" si="132"/>
        <v>0</v>
      </c>
      <c r="AP91" s="201" t="str">
        <f>IF(ISNA(VLOOKUP(AK91,'Weight Calcs'!$B$69:AK$122,2,FALSE)),"0",VLOOKUP(AK91,'Weight Calcs'!$B$69:AK$122,2,FALSE))</f>
        <v>0</v>
      </c>
      <c r="AQ91" s="201">
        <f t="shared" si="133"/>
        <v>0</v>
      </c>
      <c r="AR91" s="201">
        <f t="shared" si="134"/>
        <v>0</v>
      </c>
      <c r="AS91" s="201"/>
      <c r="AT91" s="433"/>
      <c r="AU91" s="433"/>
      <c r="AV91" s="433"/>
      <c r="AW91" s="356">
        <v>0</v>
      </c>
      <c r="AX91" s="203">
        <f t="shared" si="135"/>
        <v>0</v>
      </c>
      <c r="AY91" s="203" t="str">
        <f>IF(ISNA(VLOOKUP(AT91,'Weight Calcs'!$B$69:AT$122,2,FALSE)),"0",VLOOKUP(AT91,'Weight Calcs'!$B$69:AT$122,2,FALSE))</f>
        <v>0</v>
      </c>
      <c r="AZ91" s="203">
        <f t="shared" si="136"/>
        <v>0</v>
      </c>
      <c r="BA91" s="203">
        <f t="shared" si="137"/>
        <v>0</v>
      </c>
      <c r="BB91" s="203"/>
      <c r="BC91" s="423"/>
      <c r="BD91" s="423"/>
      <c r="BE91" s="423"/>
      <c r="BF91" s="360">
        <v>0</v>
      </c>
      <c r="BG91" s="205">
        <f t="shared" si="138"/>
        <v>0</v>
      </c>
      <c r="BH91" s="205" t="str">
        <f>IF(ISNA(VLOOKUP(BC91,'Weight Calcs'!$B$69:BC$122,2,FALSE)),"0",VLOOKUP(BC91,'Weight Calcs'!$B$69:BC$122,2,FALSE))</f>
        <v>0</v>
      </c>
      <c r="BI91" s="205">
        <f t="shared" si="139"/>
        <v>0</v>
      </c>
      <c r="BJ91" s="205">
        <f t="shared" si="140"/>
        <v>0</v>
      </c>
      <c r="BK91" s="205"/>
      <c r="BL91" s="412"/>
      <c r="BM91" s="412"/>
      <c r="BN91" s="412"/>
      <c r="BO91" s="362">
        <v>0</v>
      </c>
      <c r="BP91" s="207">
        <f t="shared" si="141"/>
        <v>0</v>
      </c>
      <c r="BQ91" s="207" t="str">
        <f>IF(ISNA(VLOOKUP(BL91,'Weight Calcs'!$B$69:BL$122,2,FALSE)),"0",VLOOKUP(BL91,'Weight Calcs'!$B$69:BL$122,2,FALSE))</f>
        <v>0</v>
      </c>
      <c r="BR91" s="207">
        <f t="shared" si="142"/>
        <v>0</v>
      </c>
      <c r="BS91" s="207">
        <f t="shared" si="143"/>
        <v>0</v>
      </c>
      <c r="BT91" s="206"/>
    </row>
    <row r="92" spans="1:72" ht="12.75" hidden="1" customHeight="1" x14ac:dyDescent="0.2">
      <c r="A92" s="398"/>
      <c r="B92" s="398"/>
      <c r="C92" s="398"/>
      <c r="D92" s="174"/>
      <c r="E92" s="174"/>
      <c r="F92" s="174"/>
      <c r="G92" s="174">
        <f>SUM(G$82:G$91)</f>
        <v>0</v>
      </c>
      <c r="H92" s="174">
        <f>SUM(H$82:H$91)</f>
        <v>0</v>
      </c>
      <c r="I92" s="174"/>
      <c r="J92" s="174"/>
      <c r="K92" s="174"/>
      <c r="L92" s="174"/>
      <c r="M92" s="174"/>
      <c r="N92" s="174"/>
      <c r="O92" s="174"/>
      <c r="P92" s="174">
        <f>SUM(P$82:P$91)</f>
        <v>0</v>
      </c>
      <c r="Q92" s="174">
        <f>SUM(Q$82:Q$91)</f>
        <v>0</v>
      </c>
      <c r="R92" s="174"/>
      <c r="S92" s="181"/>
      <c r="T92" s="181"/>
      <c r="U92" s="181"/>
      <c r="V92" s="181"/>
      <c r="W92" s="181"/>
      <c r="X92" s="181"/>
      <c r="Y92" s="181">
        <f>SUM(Y$82:Y$91)</f>
        <v>0</v>
      </c>
      <c r="Z92" s="181">
        <f>SUM(Z$82:Z$91)</f>
        <v>0</v>
      </c>
      <c r="AA92" s="181"/>
      <c r="AB92" s="183"/>
      <c r="AC92" s="183"/>
      <c r="AD92" s="183"/>
      <c r="AE92" s="183"/>
      <c r="AF92" s="183"/>
      <c r="AG92" s="183"/>
      <c r="AH92" s="183">
        <f>SUM(AH$82:AH$91)</f>
        <v>0</v>
      </c>
      <c r="AI92" s="183">
        <f>SUM(AI$82:AI$91)</f>
        <v>0</v>
      </c>
      <c r="AJ92" s="183"/>
      <c r="AK92" s="185"/>
      <c r="AL92" s="185"/>
      <c r="AM92" s="185"/>
      <c r="AN92" s="185"/>
      <c r="AO92" s="185"/>
      <c r="AP92" s="185"/>
      <c r="AQ92" s="185">
        <f>SUM(AQ$82:AQ$91)</f>
        <v>0</v>
      </c>
      <c r="AR92" s="185">
        <f>SUM(AR$82:AR$91)</f>
        <v>0</v>
      </c>
      <c r="AS92" s="185"/>
      <c r="AT92" s="320"/>
      <c r="AU92" s="320"/>
      <c r="AV92" s="320"/>
      <c r="AW92" s="203"/>
      <c r="AX92" s="203"/>
      <c r="AY92" s="203"/>
      <c r="AZ92" s="203">
        <f>SUM(AZ$82:AZ$91)</f>
        <v>0</v>
      </c>
      <c r="BA92" s="203">
        <f>SUM(BA$82:BA$91)</f>
        <v>0</v>
      </c>
      <c r="BB92" s="203"/>
      <c r="BC92" s="205"/>
      <c r="BD92" s="205"/>
      <c r="BE92" s="205"/>
      <c r="BF92" s="205"/>
      <c r="BG92" s="205"/>
      <c r="BH92" s="205"/>
      <c r="BI92" s="205">
        <f>SUM(BI$82:BI$91)</f>
        <v>0</v>
      </c>
      <c r="BJ92" s="205">
        <f>SUM(BJ$82:BJ$91)</f>
        <v>0</v>
      </c>
      <c r="BK92" s="205"/>
      <c r="BL92" s="324"/>
      <c r="BM92" s="324"/>
      <c r="BN92" s="324"/>
      <c r="BO92" s="207"/>
      <c r="BP92" s="207"/>
      <c r="BQ92" s="207"/>
      <c r="BR92" s="207">
        <f>SUM(BR$82:BR$91)</f>
        <v>0</v>
      </c>
      <c r="BS92" s="207">
        <f>SUM(BS$82:BS$91)</f>
        <v>0</v>
      </c>
      <c r="BT92" s="206"/>
    </row>
    <row r="93" spans="1:72" x14ac:dyDescent="0.2">
      <c r="A93" s="483" t="s">
        <v>225</v>
      </c>
      <c r="B93" s="483"/>
      <c r="C93" s="483"/>
      <c r="D93" s="483"/>
      <c r="E93" s="341">
        <v>0</v>
      </c>
      <c r="F93" s="399" t="s">
        <v>217</v>
      </c>
      <c r="G93" s="400"/>
      <c r="H93" s="401"/>
      <c r="I93" s="282">
        <f>IF((E$5=0),(0),('Weight Calcs'!$F$46/'Weight Calcs'!$D$46)*E$93)</f>
        <v>0</v>
      </c>
      <c r="J93" s="479" t="s">
        <v>225</v>
      </c>
      <c r="K93" s="480"/>
      <c r="L93" s="480"/>
      <c r="M93" s="481"/>
      <c r="N93" s="344">
        <v>0</v>
      </c>
      <c r="O93" s="303" t="s">
        <v>217</v>
      </c>
      <c r="P93" s="303"/>
      <c r="Q93" s="303"/>
      <c r="R93" s="304">
        <f>IF((N$5=0),(0),('Weight Calcs'!$F$46/'Weight Calcs'!$D$46)*N$93)</f>
        <v>0</v>
      </c>
      <c r="S93" s="473" t="s">
        <v>225</v>
      </c>
      <c r="T93" s="474"/>
      <c r="U93" s="474"/>
      <c r="V93" s="475"/>
      <c r="W93" s="345">
        <v>0</v>
      </c>
      <c r="X93" s="313" t="s">
        <v>217</v>
      </c>
      <c r="Y93" s="313"/>
      <c r="Z93" s="313"/>
      <c r="AA93" s="313">
        <f>IF((W$5=0),(0),('Weight Calcs'!$F$46/'Weight Calcs'!$D$46)*W$93)</f>
        <v>0</v>
      </c>
      <c r="AB93" s="449" t="s">
        <v>225</v>
      </c>
      <c r="AC93" s="450"/>
      <c r="AD93" s="450"/>
      <c r="AE93" s="451"/>
      <c r="AF93" s="350">
        <v>0</v>
      </c>
      <c r="AG93" s="314" t="s">
        <v>217</v>
      </c>
      <c r="AH93" s="314"/>
      <c r="AI93" s="314"/>
      <c r="AJ93" s="314">
        <f>IF((AF$5=0),(0),('Weight Calcs'!$F$46/'Weight Calcs'!$D$46)*AF$93)</f>
        <v>0</v>
      </c>
      <c r="AK93" s="442" t="s">
        <v>225</v>
      </c>
      <c r="AL93" s="443"/>
      <c r="AM93" s="443"/>
      <c r="AN93" s="444"/>
      <c r="AO93" s="351">
        <v>0</v>
      </c>
      <c r="AP93" s="317" t="s">
        <v>217</v>
      </c>
      <c r="AQ93" s="317"/>
      <c r="AR93" s="317"/>
      <c r="AS93" s="318">
        <f>IF((AO$5=0),(0),('Weight Calcs'!$F$46/'Weight Calcs'!$D$46)*AO$93)</f>
        <v>0</v>
      </c>
      <c r="AT93" s="434" t="s">
        <v>225</v>
      </c>
      <c r="AU93" s="434"/>
      <c r="AV93" s="434"/>
      <c r="AW93" s="434"/>
      <c r="AX93" s="354">
        <v>0</v>
      </c>
      <c r="AY93" s="404" t="s">
        <v>217</v>
      </c>
      <c r="AZ93" s="404"/>
      <c r="BA93" s="404"/>
      <c r="BB93" s="319">
        <f>IF((AX$5=0),(0),('Weight Calcs'!$F$46/'Weight Calcs'!$D$46)*AX$93)</f>
        <v>0</v>
      </c>
      <c r="BC93" s="425" t="s">
        <v>225</v>
      </c>
      <c r="BD93" s="425"/>
      <c r="BE93" s="425"/>
      <c r="BF93" s="425"/>
      <c r="BG93" s="357">
        <v>0</v>
      </c>
      <c r="BH93" s="405" t="s">
        <v>217</v>
      </c>
      <c r="BI93" s="405"/>
      <c r="BJ93" s="405"/>
      <c r="BK93" s="321">
        <f>IF((BG$5=0),(0),('Weight Calcs'!$F$46/'Weight Calcs'!$D$46)*BG$93)</f>
        <v>0</v>
      </c>
      <c r="BL93" s="410" t="s">
        <v>225</v>
      </c>
      <c r="BM93" s="410"/>
      <c r="BN93" s="410"/>
      <c r="BO93" s="410"/>
      <c r="BP93" s="358">
        <v>0</v>
      </c>
      <c r="BQ93" s="403" t="s">
        <v>217</v>
      </c>
      <c r="BR93" s="403"/>
      <c r="BS93" s="403"/>
      <c r="BT93" s="323">
        <f>IF((BP$5=0),(0),('Weight Calcs'!$F$46/'Weight Calcs'!$D$46)*BP$93)</f>
        <v>0</v>
      </c>
    </row>
    <row r="94" spans="1:72" s="337" customFormat="1" ht="25.5" x14ac:dyDescent="0.2">
      <c r="A94" s="411" t="s">
        <v>211</v>
      </c>
      <c r="B94" s="411"/>
      <c r="C94" s="411"/>
      <c r="D94" s="335" t="s">
        <v>128</v>
      </c>
      <c r="E94" s="335" t="s">
        <v>129</v>
      </c>
      <c r="F94" s="336" t="s">
        <v>212</v>
      </c>
      <c r="G94" s="335" t="s">
        <v>215</v>
      </c>
      <c r="H94" s="335" t="s">
        <v>216</v>
      </c>
      <c r="I94" s="335"/>
      <c r="J94" s="466" t="s">
        <v>211</v>
      </c>
      <c r="K94" s="466"/>
      <c r="L94" s="466"/>
      <c r="M94" s="335" t="s">
        <v>128</v>
      </c>
      <c r="N94" s="335" t="s">
        <v>129</v>
      </c>
      <c r="O94" s="336" t="s">
        <v>212</v>
      </c>
      <c r="P94" s="335" t="s">
        <v>215</v>
      </c>
      <c r="Q94" s="335" t="s">
        <v>216</v>
      </c>
      <c r="R94" s="335"/>
      <c r="S94" s="411" t="s">
        <v>211</v>
      </c>
      <c r="T94" s="411"/>
      <c r="U94" s="411"/>
      <c r="V94" s="335" t="s">
        <v>128</v>
      </c>
      <c r="W94" s="335" t="s">
        <v>129</v>
      </c>
      <c r="X94" s="336" t="s">
        <v>212</v>
      </c>
      <c r="Y94" s="335" t="s">
        <v>215</v>
      </c>
      <c r="Z94" s="335" t="s">
        <v>216</v>
      </c>
      <c r="AA94" s="335"/>
      <c r="AB94" s="411" t="s">
        <v>211</v>
      </c>
      <c r="AC94" s="411"/>
      <c r="AD94" s="411"/>
      <c r="AE94" s="335" t="s">
        <v>128</v>
      </c>
      <c r="AF94" s="335" t="s">
        <v>129</v>
      </c>
      <c r="AG94" s="336" t="s">
        <v>212</v>
      </c>
      <c r="AH94" s="335" t="s">
        <v>215</v>
      </c>
      <c r="AI94" s="335" t="s">
        <v>216</v>
      </c>
      <c r="AJ94" s="335"/>
      <c r="AK94" s="411" t="s">
        <v>211</v>
      </c>
      <c r="AL94" s="411"/>
      <c r="AM94" s="411"/>
      <c r="AN94" s="335" t="s">
        <v>128</v>
      </c>
      <c r="AO94" s="335" t="s">
        <v>129</v>
      </c>
      <c r="AP94" s="336" t="s">
        <v>212</v>
      </c>
      <c r="AQ94" s="335" t="s">
        <v>215</v>
      </c>
      <c r="AR94" s="335" t="s">
        <v>216</v>
      </c>
      <c r="AS94" s="335"/>
      <c r="AT94" s="411" t="s">
        <v>211</v>
      </c>
      <c r="AU94" s="411"/>
      <c r="AV94" s="411"/>
      <c r="AW94" s="335" t="s">
        <v>128</v>
      </c>
      <c r="AX94" s="335" t="s">
        <v>129</v>
      </c>
      <c r="AY94" s="336" t="s">
        <v>212</v>
      </c>
      <c r="AZ94" s="335" t="s">
        <v>215</v>
      </c>
      <c r="BA94" s="335" t="s">
        <v>216</v>
      </c>
      <c r="BB94" s="335"/>
      <c r="BC94" s="411" t="s">
        <v>211</v>
      </c>
      <c r="BD94" s="411"/>
      <c r="BE94" s="411"/>
      <c r="BF94" s="335" t="s">
        <v>128</v>
      </c>
      <c r="BG94" s="335" t="s">
        <v>129</v>
      </c>
      <c r="BH94" s="336" t="s">
        <v>212</v>
      </c>
      <c r="BI94" s="335" t="s">
        <v>215</v>
      </c>
      <c r="BJ94" s="335" t="s">
        <v>216</v>
      </c>
      <c r="BK94" s="335"/>
      <c r="BL94" s="411" t="s">
        <v>211</v>
      </c>
      <c r="BM94" s="411"/>
      <c r="BN94" s="411"/>
      <c r="BO94" s="335" t="s">
        <v>128</v>
      </c>
      <c r="BP94" s="335" t="s">
        <v>129</v>
      </c>
      <c r="BQ94" s="336" t="s">
        <v>212</v>
      </c>
      <c r="BR94" s="335" t="s">
        <v>215</v>
      </c>
      <c r="BS94" s="335" t="s">
        <v>216</v>
      </c>
      <c r="BT94" s="335"/>
    </row>
    <row r="95" spans="1:72" x14ac:dyDescent="0.2">
      <c r="A95" s="461"/>
      <c r="B95" s="461"/>
      <c r="C95" s="461"/>
      <c r="D95" s="339">
        <v>0</v>
      </c>
      <c r="E95" s="174">
        <f>IF((D95=0),(0),($E$93-D95))</f>
        <v>0</v>
      </c>
      <c r="F95" s="174" t="str">
        <f>IF(ISNA(VLOOKUP(A95,'Weight Calcs'!A$69:$B$122,2,FALSE)),"0",VLOOKUP(A95,'Weight Calcs'!A$69:$B$122,2,FALSE))</f>
        <v>0</v>
      </c>
      <c r="G95" s="174">
        <f>IF((E93=0),(0),(E95*F95/E93))</f>
        <v>0</v>
      </c>
      <c r="H95" s="174">
        <f>IF((E93=0),(0),(D95*F95/E93))</f>
        <v>0</v>
      </c>
      <c r="I95" s="174"/>
      <c r="J95" s="476"/>
      <c r="K95" s="476"/>
      <c r="L95" s="476"/>
      <c r="M95" s="339">
        <v>0</v>
      </c>
      <c r="N95" s="174">
        <f>IF((M95=0),(0),($E$93-M95))</f>
        <v>0</v>
      </c>
      <c r="O95" s="174" t="str">
        <f>IF(ISNA(VLOOKUP(J95,'Weight Calcs'!$B$69:J$122,2,FALSE)),"0",VLOOKUP(J95,'Weight Calcs'!$B$69:J$122,2,FALSE))</f>
        <v>0</v>
      </c>
      <c r="P95" s="174">
        <f>IF((N93=0),(0),(N95*O95/N93))</f>
        <v>0</v>
      </c>
      <c r="Q95" s="174">
        <f>IF((N93=0),(0),(M95*O95/N93))</f>
        <v>0</v>
      </c>
      <c r="R95" s="174"/>
      <c r="S95" s="471"/>
      <c r="T95" s="471"/>
      <c r="U95" s="471"/>
      <c r="V95" s="346">
        <v>0</v>
      </c>
      <c r="W95" s="181">
        <f>IF((V95=0),(0),($E$93-V95))</f>
        <v>0</v>
      </c>
      <c r="X95" s="181" t="str">
        <f>IF(ISNA(VLOOKUP(S95,'Weight Calcs'!$B$69:S$122,2,FALSE)),"0",VLOOKUP(S95,'Weight Calcs'!$B$69:S$122,2,FALSE))</f>
        <v>0</v>
      </c>
      <c r="Y95" s="181">
        <f>IF((W93=0),(0),(W95*X95/W93))</f>
        <v>0</v>
      </c>
      <c r="Z95" s="181">
        <f>IF((W93=0),(0),(V95*X95/W93))</f>
        <v>0</v>
      </c>
      <c r="AA95" s="181"/>
      <c r="AB95" s="448"/>
      <c r="AC95" s="448"/>
      <c r="AD95" s="448"/>
      <c r="AE95" s="348">
        <v>0</v>
      </c>
      <c r="AF95" s="183">
        <f>IF((AE95=0),(0),($E$93-AE95))</f>
        <v>0</v>
      </c>
      <c r="AG95" s="183" t="str">
        <f>IF(ISNA(VLOOKUP(AB95,'Weight Calcs'!$B$69:AB$122,2,FALSE)),"0",VLOOKUP(AB95,'Weight Calcs'!$B$69:AB$122,2,FALSE))</f>
        <v>0</v>
      </c>
      <c r="AH95" s="183">
        <f>IF((AF93=0),(0),(AF95*AG95/AF93))</f>
        <v>0</v>
      </c>
      <c r="AI95" s="183">
        <f>IF((AF93=0),(0),(AE95*AG95/AF93))</f>
        <v>0</v>
      </c>
      <c r="AJ95" s="183"/>
      <c r="AK95" s="436"/>
      <c r="AL95" s="436"/>
      <c r="AM95" s="436"/>
      <c r="AN95" s="352">
        <v>0</v>
      </c>
      <c r="AO95" s="185">
        <f>IF((AN95=0),(0),($E$93-AN95))</f>
        <v>0</v>
      </c>
      <c r="AP95" s="185" t="str">
        <f>IF(ISNA(VLOOKUP(AK95,'Weight Calcs'!$B$69:AK$122,2,FALSE)),"0",VLOOKUP(AK95,'Weight Calcs'!$B$69:AK$122,2,FALSE))</f>
        <v>0</v>
      </c>
      <c r="AQ95" s="185">
        <f>IF((AO93=0),(0),(AO95*AP95/AO93))</f>
        <v>0</v>
      </c>
      <c r="AR95" s="185">
        <f>IF((AO93=0),(0),(AN95*AP95/AO93))</f>
        <v>0</v>
      </c>
      <c r="AS95" s="185"/>
      <c r="AT95" s="426"/>
      <c r="AU95" s="426"/>
      <c r="AV95" s="426"/>
      <c r="AW95" s="355">
        <v>0</v>
      </c>
      <c r="AX95" s="187">
        <f>IF((AW95=0),(0),($E$93-AW95))</f>
        <v>0</v>
      </c>
      <c r="AY95" s="187" t="str">
        <f>IF(ISNA(VLOOKUP(AT95,'Weight Calcs'!$B$69:AT$122,2,FALSE)),"0",VLOOKUP(AT95,'Weight Calcs'!$B$69:AT$122,2,FALSE))</f>
        <v>0</v>
      </c>
      <c r="AZ95" s="187">
        <f>IF((AX93=0),(0),(AX95*AY95/AX93))</f>
        <v>0</v>
      </c>
      <c r="BA95" s="187">
        <f>IF((AX93=0),(0),(AW95*AY95/AX93))</f>
        <v>0</v>
      </c>
      <c r="BB95" s="187"/>
      <c r="BC95" s="424"/>
      <c r="BD95" s="424"/>
      <c r="BE95" s="424"/>
      <c r="BF95" s="359">
        <v>0</v>
      </c>
      <c r="BG95" s="189">
        <f>IF((BF95=0),(0),($E$93-BF95))</f>
        <v>0</v>
      </c>
      <c r="BH95" s="189" t="str">
        <f>IF(ISNA(VLOOKUP(BC95,'Weight Calcs'!$B$69:BC$122,2,FALSE)),"0",VLOOKUP(BC95,'Weight Calcs'!$B$69:BC$122,2,FALSE))</f>
        <v>0</v>
      </c>
      <c r="BI95" s="189">
        <f>IF((BG93=0),(0),(BG95*BH95/BG93))</f>
        <v>0</v>
      </c>
      <c r="BJ95" s="189">
        <f>IF((BG93=0),(0),(BF95*BH95/BG93))</f>
        <v>0</v>
      </c>
      <c r="BK95" s="189"/>
      <c r="BL95" s="407"/>
      <c r="BM95" s="407"/>
      <c r="BN95" s="407"/>
      <c r="BO95" s="361">
        <v>0</v>
      </c>
      <c r="BP95" s="191">
        <f>IF((BO95=0),(0),($E$93-BO95))</f>
        <v>0</v>
      </c>
      <c r="BQ95" s="191" t="str">
        <f>IF(ISNA(VLOOKUP(BL95,'Weight Calcs'!$B$69:BL$122,2,FALSE)),"0",VLOOKUP(BL95,'Weight Calcs'!$B$69:BL$122,2,FALSE))</f>
        <v>0</v>
      </c>
      <c r="BR95" s="191">
        <f>IF((BP93=0),(0),(BP95*BQ95/BP93))</f>
        <v>0</v>
      </c>
      <c r="BS95" s="191">
        <f>IF((BP93=0),(0),(BO95*BQ95/BP93))</f>
        <v>0</v>
      </c>
      <c r="BT95" s="190"/>
    </row>
    <row r="96" spans="1:72" x14ac:dyDescent="0.2">
      <c r="A96" s="462"/>
      <c r="B96" s="462"/>
      <c r="C96" s="462"/>
      <c r="D96" s="340">
        <v>0</v>
      </c>
      <c r="E96" s="193">
        <f t="shared" ref="E96:E104" si="144">IF((D96=0),(0),($E$93-D96))</f>
        <v>0</v>
      </c>
      <c r="F96" s="193" t="str">
        <f>IF(ISNA(VLOOKUP(A96,'Weight Calcs'!A$69:$B$122,2,FALSE)),"0",VLOOKUP(A96,'Weight Calcs'!A$69:$B$122,2,FALSE))</f>
        <v>0</v>
      </c>
      <c r="G96" s="193">
        <f>IF((E93=0),(0),(E96*F96/E93))</f>
        <v>0</v>
      </c>
      <c r="H96" s="193">
        <f>IF((E93=0),(0),(D96*F96/E93))</f>
        <v>0</v>
      </c>
      <c r="I96" s="193"/>
      <c r="J96" s="477"/>
      <c r="K96" s="477"/>
      <c r="L96" s="477"/>
      <c r="M96" s="343">
        <v>0</v>
      </c>
      <c r="N96" s="195">
        <f t="shared" ref="N96:N104" si="145">IF((M96=0),(0),($E$93-M96))</f>
        <v>0</v>
      </c>
      <c r="O96" s="195" t="str">
        <f>IF(ISNA(VLOOKUP(J96,'Weight Calcs'!$B$69:J$122,2,FALSE)),"0",VLOOKUP(J96,'Weight Calcs'!$B$69:J$122,2,FALSE))</f>
        <v>0</v>
      </c>
      <c r="P96" s="195">
        <f>IF((N93=0),(0),(N96*O96/N93))</f>
        <v>0</v>
      </c>
      <c r="Q96" s="195">
        <f>IF((N93=0),(0),(M96*O96/N93))</f>
        <v>0</v>
      </c>
      <c r="R96" s="195"/>
      <c r="S96" s="472"/>
      <c r="T96" s="472"/>
      <c r="U96" s="472"/>
      <c r="V96" s="347">
        <v>0</v>
      </c>
      <c r="W96" s="197">
        <f t="shared" ref="W96:W104" si="146">IF((V96=0),(0),($E$93-V96))</f>
        <v>0</v>
      </c>
      <c r="X96" s="197" t="str">
        <f>IF(ISNA(VLOOKUP(S96,'Weight Calcs'!$B$69:S$122,2,FALSE)),"0",VLOOKUP(S96,'Weight Calcs'!$B$69:S$122,2,FALSE))</f>
        <v>0</v>
      </c>
      <c r="Y96" s="197">
        <f>IF((W93=0),(0),(W96*X96/W93))</f>
        <v>0</v>
      </c>
      <c r="Z96" s="197">
        <f>IF((W93=0),(0),(V96*X96/W93))</f>
        <v>0</v>
      </c>
      <c r="AA96" s="197"/>
      <c r="AB96" s="447"/>
      <c r="AC96" s="447"/>
      <c r="AD96" s="447"/>
      <c r="AE96" s="349">
        <v>0</v>
      </c>
      <c r="AF96" s="199">
        <f t="shared" ref="AF96:AF104" si="147">IF((AE96=0),(0),($E$93-AE96))</f>
        <v>0</v>
      </c>
      <c r="AG96" s="199" t="str">
        <f>IF(ISNA(VLOOKUP(AB96,'Weight Calcs'!$B$69:AB$122,2,FALSE)),"0",VLOOKUP(AB96,'Weight Calcs'!$B$69:AB$122,2,FALSE))</f>
        <v>0</v>
      </c>
      <c r="AH96" s="199">
        <f>IF((AF93=0),(0),(AF96*AG96/AF93))</f>
        <v>0</v>
      </c>
      <c r="AI96" s="199">
        <f>IF((AF93=0),(0),(AE96*AG96/AF93))</f>
        <v>0</v>
      </c>
      <c r="AJ96" s="199"/>
      <c r="AK96" s="435"/>
      <c r="AL96" s="435"/>
      <c r="AM96" s="435"/>
      <c r="AN96" s="353">
        <v>0</v>
      </c>
      <c r="AO96" s="201">
        <f t="shared" ref="AO96:AO104" si="148">IF((AN96=0),(0),($E$93-AN96))</f>
        <v>0</v>
      </c>
      <c r="AP96" s="201" t="str">
        <f>IF(ISNA(VLOOKUP(AK96,'Weight Calcs'!$B$69:AK$122,2,FALSE)),"0",VLOOKUP(AK96,'Weight Calcs'!$B$69:AK$122,2,FALSE))</f>
        <v>0</v>
      </c>
      <c r="AQ96" s="201">
        <f>IF((AO93=0),(0),(AO96*AP96/AO93))</f>
        <v>0</v>
      </c>
      <c r="AR96" s="201">
        <f>IF((AO93=0),(0),(AN96*AP96/AO93))</f>
        <v>0</v>
      </c>
      <c r="AS96" s="201"/>
      <c r="AT96" s="427"/>
      <c r="AU96" s="427"/>
      <c r="AV96" s="427"/>
      <c r="AW96" s="356">
        <v>0</v>
      </c>
      <c r="AX96" s="203">
        <f t="shared" ref="AX96:AX104" si="149">IF((AW96=0),(0),($E$93-AW96))</f>
        <v>0</v>
      </c>
      <c r="AY96" s="203" t="str">
        <f>IF(ISNA(VLOOKUP(AT96,'Weight Calcs'!$B$69:AT$122,2,FALSE)),"0",VLOOKUP(AT96,'Weight Calcs'!$B$69:AT$122,2,FALSE))</f>
        <v>0</v>
      </c>
      <c r="AZ96" s="203">
        <f>IF((AX93=0),(0),(AX96*AY96/AX93))</f>
        <v>0</v>
      </c>
      <c r="BA96" s="203">
        <f>IF((AX93=0),(0),(AW96*AY96/AX93))</f>
        <v>0</v>
      </c>
      <c r="BB96" s="203"/>
      <c r="BC96" s="423"/>
      <c r="BD96" s="423"/>
      <c r="BE96" s="423"/>
      <c r="BF96" s="360">
        <v>0</v>
      </c>
      <c r="BG96" s="205">
        <f t="shared" ref="BG96:BG104" si="150">IF((BF96=0),(0),($E$93-BF96))</f>
        <v>0</v>
      </c>
      <c r="BH96" s="205" t="str">
        <f>IF(ISNA(VLOOKUP(BC96,'Weight Calcs'!$B$69:BC$122,2,FALSE)),"0",VLOOKUP(BC96,'Weight Calcs'!$B$69:BC$122,2,FALSE))</f>
        <v>0</v>
      </c>
      <c r="BI96" s="205">
        <f>IF((BG93=0),(0),(BG96*BH96/BG93))</f>
        <v>0</v>
      </c>
      <c r="BJ96" s="205">
        <f>IF((BG93=0),(0),(BF96*BH96/BG93))</f>
        <v>0</v>
      </c>
      <c r="BK96" s="205"/>
      <c r="BL96" s="406"/>
      <c r="BM96" s="406"/>
      <c r="BN96" s="406"/>
      <c r="BO96" s="362">
        <v>0</v>
      </c>
      <c r="BP96" s="207">
        <f t="shared" ref="BP96:BP104" si="151">IF((BO96=0),(0),($E$93-BO96))</f>
        <v>0</v>
      </c>
      <c r="BQ96" s="207" t="str">
        <f>IF(ISNA(VLOOKUP(BL96,'Weight Calcs'!$B$69:BL$122,2,FALSE)),"0",VLOOKUP(BL96,'Weight Calcs'!$B$69:BL$122,2,FALSE))</f>
        <v>0</v>
      </c>
      <c r="BR96" s="207">
        <f>IF((BP93=0),(0),(BP96*BQ96/BP93))</f>
        <v>0</v>
      </c>
      <c r="BS96" s="207">
        <f>IF((BP93=0),(0),(BO96*BQ96/BP93))</f>
        <v>0</v>
      </c>
      <c r="BT96" s="206"/>
    </row>
    <row r="97" spans="1:72" x14ac:dyDescent="0.2">
      <c r="A97" s="461"/>
      <c r="B97" s="461"/>
      <c r="C97" s="461"/>
      <c r="D97" s="339">
        <v>0</v>
      </c>
      <c r="E97" s="174">
        <f t="shared" si="144"/>
        <v>0</v>
      </c>
      <c r="F97" s="174" t="str">
        <f>IF(ISNA(VLOOKUP(A97,'Weight Calcs'!A$69:$B$122,2,FALSE)),"0",VLOOKUP(A97,'Weight Calcs'!A$69:$B$122,2,FALSE))</f>
        <v>0</v>
      </c>
      <c r="G97" s="174">
        <f>IF((E93=0),(0),(E97*F97/E93))</f>
        <v>0</v>
      </c>
      <c r="H97" s="174">
        <f>IF((E93=0),(0),(D97*F97/E93))</f>
        <v>0</v>
      </c>
      <c r="I97" s="174"/>
      <c r="J97" s="476"/>
      <c r="K97" s="476"/>
      <c r="L97" s="476"/>
      <c r="M97" s="339">
        <v>0</v>
      </c>
      <c r="N97" s="174">
        <f t="shared" si="145"/>
        <v>0</v>
      </c>
      <c r="O97" s="174" t="str">
        <f>IF(ISNA(VLOOKUP(J97,'Weight Calcs'!$B$69:J$122,2,FALSE)),"0",VLOOKUP(J97,'Weight Calcs'!$B$69:J$122,2,FALSE))</f>
        <v>0</v>
      </c>
      <c r="P97" s="174">
        <f>IF((N93=0),(0),(N97*O97/N93))</f>
        <v>0</v>
      </c>
      <c r="Q97" s="174">
        <f>IF((N93=0),(0),(M97*O97/N93))</f>
        <v>0</v>
      </c>
      <c r="R97" s="174"/>
      <c r="S97" s="471"/>
      <c r="T97" s="471"/>
      <c r="U97" s="471"/>
      <c r="V97" s="346">
        <v>0</v>
      </c>
      <c r="W97" s="181">
        <f t="shared" si="146"/>
        <v>0</v>
      </c>
      <c r="X97" s="181" t="str">
        <f>IF(ISNA(VLOOKUP(S97,'Weight Calcs'!$B$69:S$122,2,FALSE)),"0",VLOOKUP(S97,'Weight Calcs'!$B$69:S$122,2,FALSE))</f>
        <v>0</v>
      </c>
      <c r="Y97" s="181">
        <f>IF((W93=0),(0),(W97*X97/W93))</f>
        <v>0</v>
      </c>
      <c r="Z97" s="181">
        <f>IF((W93=0),(0),(V97*X97/W93))</f>
        <v>0</v>
      </c>
      <c r="AA97" s="181"/>
      <c r="AB97" s="448"/>
      <c r="AC97" s="448"/>
      <c r="AD97" s="448"/>
      <c r="AE97" s="348">
        <v>0</v>
      </c>
      <c r="AF97" s="183">
        <f t="shared" si="147"/>
        <v>0</v>
      </c>
      <c r="AG97" s="183" t="str">
        <f>IF(ISNA(VLOOKUP(AB97,'Weight Calcs'!$B$69:AB$122,2,FALSE)),"0",VLOOKUP(AB97,'Weight Calcs'!$B$69:AB$122,2,FALSE))</f>
        <v>0</v>
      </c>
      <c r="AH97" s="183">
        <f>IF((AF93=0),(0),(AF97*AG97/AF93))</f>
        <v>0</v>
      </c>
      <c r="AI97" s="183">
        <f>IF((AF93=0),(0),(AE97*AG97/AF93))</f>
        <v>0</v>
      </c>
      <c r="AJ97" s="183"/>
      <c r="AK97" s="436"/>
      <c r="AL97" s="436"/>
      <c r="AM97" s="436"/>
      <c r="AN97" s="352">
        <v>0</v>
      </c>
      <c r="AO97" s="185">
        <f t="shared" si="148"/>
        <v>0</v>
      </c>
      <c r="AP97" s="185" t="str">
        <f>IF(ISNA(VLOOKUP(AK97,'Weight Calcs'!$B$69:AK$122,2,FALSE)),"0",VLOOKUP(AK97,'Weight Calcs'!$B$69:AK$122,2,FALSE))</f>
        <v>0</v>
      </c>
      <c r="AQ97" s="185">
        <f>IF((AO93=0),(0),(AO97*AP97/AO93))</f>
        <v>0</v>
      </c>
      <c r="AR97" s="185">
        <f>IF((AO93=0),(0),(AN97*AP97/AO93))</f>
        <v>0</v>
      </c>
      <c r="AS97" s="185"/>
      <c r="AT97" s="426"/>
      <c r="AU97" s="426"/>
      <c r="AV97" s="426"/>
      <c r="AW97" s="355">
        <v>0</v>
      </c>
      <c r="AX97" s="187">
        <f t="shared" si="149"/>
        <v>0</v>
      </c>
      <c r="AY97" s="187" t="str">
        <f>IF(ISNA(VLOOKUP(AT97,'Weight Calcs'!$B$69:AT$122,2,FALSE)),"0",VLOOKUP(AT97,'Weight Calcs'!$B$69:AT$122,2,FALSE))</f>
        <v>0</v>
      </c>
      <c r="AZ97" s="187">
        <f>IF((AX93=0),(0),(AX97*AY97/AX93))</f>
        <v>0</v>
      </c>
      <c r="BA97" s="187">
        <f>IF((AX93=0),(0),(AW97*AY97/AX93))</f>
        <v>0</v>
      </c>
      <c r="BB97" s="187"/>
      <c r="BC97" s="424"/>
      <c r="BD97" s="424"/>
      <c r="BE97" s="424"/>
      <c r="BF97" s="359">
        <v>0</v>
      </c>
      <c r="BG97" s="189">
        <f t="shared" si="150"/>
        <v>0</v>
      </c>
      <c r="BH97" s="189" t="str">
        <f>IF(ISNA(VLOOKUP(BC97,'Weight Calcs'!$B$69:BC$122,2,FALSE)),"0",VLOOKUP(BC97,'Weight Calcs'!$B$69:BC$122,2,FALSE))</f>
        <v>0</v>
      </c>
      <c r="BI97" s="189">
        <f>IF((BG93=0),(0),(BG97*BH97/BG93))</f>
        <v>0</v>
      </c>
      <c r="BJ97" s="189">
        <f>IF((BG93=0),(0),(BF97*BH97/BG93))</f>
        <v>0</v>
      </c>
      <c r="BK97" s="189"/>
      <c r="BL97" s="407"/>
      <c r="BM97" s="407"/>
      <c r="BN97" s="407"/>
      <c r="BO97" s="361">
        <v>0</v>
      </c>
      <c r="BP97" s="191">
        <f t="shared" si="151"/>
        <v>0</v>
      </c>
      <c r="BQ97" s="191" t="str">
        <f>IF(ISNA(VLOOKUP(BL97,'Weight Calcs'!$B$69:BL$122,2,FALSE)),"0",VLOOKUP(BL97,'Weight Calcs'!$B$69:BL$122,2,FALSE))</f>
        <v>0</v>
      </c>
      <c r="BR97" s="191">
        <f>IF((BP93=0),(0),(BP97*BQ97/BP93))</f>
        <v>0</v>
      </c>
      <c r="BS97" s="191">
        <f>IF((BP93=0),(0),(BO97*BQ97/BP93))</f>
        <v>0</v>
      </c>
      <c r="BT97" s="190"/>
    </row>
    <row r="98" spans="1:72" x14ac:dyDescent="0.2">
      <c r="A98" s="462"/>
      <c r="B98" s="462"/>
      <c r="C98" s="462"/>
      <c r="D98" s="340">
        <v>0</v>
      </c>
      <c r="E98" s="193">
        <f t="shared" si="144"/>
        <v>0</v>
      </c>
      <c r="F98" s="193" t="str">
        <f>IF(ISNA(VLOOKUP(A98,'Weight Calcs'!A$69:$B$122,2,FALSE)),"0",VLOOKUP(A98,'Weight Calcs'!A$69:$B$122,2,FALSE))</f>
        <v>0</v>
      </c>
      <c r="G98" s="193">
        <f>IF((E96=0),(0),(E98*F98/E96))</f>
        <v>0</v>
      </c>
      <c r="H98" s="193">
        <f>IF((E93=0),(0),(D98*F98/E93))</f>
        <v>0</v>
      </c>
      <c r="I98" s="193"/>
      <c r="J98" s="477"/>
      <c r="K98" s="477"/>
      <c r="L98" s="477"/>
      <c r="M98" s="343">
        <v>0</v>
      </c>
      <c r="N98" s="195">
        <f t="shared" si="145"/>
        <v>0</v>
      </c>
      <c r="O98" s="195" t="str">
        <f>IF(ISNA(VLOOKUP(J98,'Weight Calcs'!$B$69:J$122,2,FALSE)),"0",VLOOKUP(J98,'Weight Calcs'!$B$69:J$122,2,FALSE))</f>
        <v>0</v>
      </c>
      <c r="P98" s="195">
        <f>IF((N96=0),(0),(N98*O98/N96))</f>
        <v>0</v>
      </c>
      <c r="Q98" s="195">
        <f>IF((N93=0),(0),(M98*O98/N93))</f>
        <v>0</v>
      </c>
      <c r="R98" s="195"/>
      <c r="S98" s="472"/>
      <c r="T98" s="472"/>
      <c r="U98" s="472"/>
      <c r="V98" s="347">
        <v>0</v>
      </c>
      <c r="W98" s="197">
        <f t="shared" si="146"/>
        <v>0</v>
      </c>
      <c r="X98" s="197" t="str">
        <f>IF(ISNA(VLOOKUP(S98,'Weight Calcs'!$B$69:S$122,2,FALSE)),"0",VLOOKUP(S98,'Weight Calcs'!$B$69:S$122,2,FALSE))</f>
        <v>0</v>
      </c>
      <c r="Y98" s="197">
        <f>IF((W96=0),(0),(W98*X98/W96))</f>
        <v>0</v>
      </c>
      <c r="Z98" s="197">
        <f>IF((W93=0),(0),(V98*X98/W93))</f>
        <v>0</v>
      </c>
      <c r="AA98" s="197"/>
      <c r="AB98" s="447"/>
      <c r="AC98" s="447"/>
      <c r="AD98" s="447"/>
      <c r="AE98" s="349">
        <v>0</v>
      </c>
      <c r="AF98" s="199">
        <f t="shared" si="147"/>
        <v>0</v>
      </c>
      <c r="AG98" s="199" t="str">
        <f>IF(ISNA(VLOOKUP(AB98,'Weight Calcs'!$B$69:AB$122,2,FALSE)),"0",VLOOKUP(AB98,'Weight Calcs'!$B$69:AB$122,2,FALSE))</f>
        <v>0</v>
      </c>
      <c r="AH98" s="199">
        <f>IF((AF96=0),(0),(AF98*AG98/AF96))</f>
        <v>0</v>
      </c>
      <c r="AI98" s="199">
        <f>IF((AF93=0),(0),(AE98*AG98/AF93))</f>
        <v>0</v>
      </c>
      <c r="AJ98" s="199"/>
      <c r="AK98" s="435"/>
      <c r="AL98" s="435"/>
      <c r="AM98" s="435"/>
      <c r="AN98" s="353">
        <v>0</v>
      </c>
      <c r="AO98" s="201">
        <f t="shared" si="148"/>
        <v>0</v>
      </c>
      <c r="AP98" s="201" t="str">
        <f>IF(ISNA(VLOOKUP(AK98,'Weight Calcs'!$B$69:AK$122,2,FALSE)),"0",VLOOKUP(AK98,'Weight Calcs'!$B$69:AK$122,2,FALSE))</f>
        <v>0</v>
      </c>
      <c r="AQ98" s="201">
        <f>IF((AO96=0),(0),(AO98*AP98/AO96))</f>
        <v>0</v>
      </c>
      <c r="AR98" s="201">
        <f>IF((AO93=0),(0),(AN98*AP98/AO93))</f>
        <v>0</v>
      </c>
      <c r="AS98" s="201"/>
      <c r="AT98" s="427"/>
      <c r="AU98" s="427"/>
      <c r="AV98" s="427"/>
      <c r="AW98" s="356">
        <v>0</v>
      </c>
      <c r="AX98" s="203">
        <f t="shared" si="149"/>
        <v>0</v>
      </c>
      <c r="AY98" s="203" t="str">
        <f>IF(ISNA(VLOOKUP(AT98,'Weight Calcs'!$B$69:AT$122,2,FALSE)),"0",VLOOKUP(AT98,'Weight Calcs'!$B$69:AT$122,2,FALSE))</f>
        <v>0</v>
      </c>
      <c r="AZ98" s="203">
        <f>IF((AX96=0),(0),(AX98*AY98/AX96))</f>
        <v>0</v>
      </c>
      <c r="BA98" s="203">
        <f>IF((AX93=0),(0),(AW98*AY98/AX93))</f>
        <v>0</v>
      </c>
      <c r="BB98" s="203"/>
      <c r="BC98" s="423"/>
      <c r="BD98" s="423"/>
      <c r="BE98" s="423"/>
      <c r="BF98" s="360">
        <v>0</v>
      </c>
      <c r="BG98" s="205">
        <f t="shared" si="150"/>
        <v>0</v>
      </c>
      <c r="BH98" s="205" t="str">
        <f>IF(ISNA(VLOOKUP(BC98,'Weight Calcs'!$B$69:BC$122,2,FALSE)),"0",VLOOKUP(BC98,'Weight Calcs'!$B$69:BC$122,2,FALSE))</f>
        <v>0</v>
      </c>
      <c r="BI98" s="205">
        <f>IF((BG96=0),(0),(BG98*BH98/BG96))</f>
        <v>0</v>
      </c>
      <c r="BJ98" s="205">
        <f>IF((BG93=0),(0),(BF98*BH98/BG93))</f>
        <v>0</v>
      </c>
      <c r="BK98" s="205"/>
      <c r="BL98" s="406"/>
      <c r="BM98" s="406"/>
      <c r="BN98" s="406"/>
      <c r="BO98" s="362">
        <v>0</v>
      </c>
      <c r="BP98" s="207">
        <f t="shared" si="151"/>
        <v>0</v>
      </c>
      <c r="BQ98" s="207" t="str">
        <f>IF(ISNA(VLOOKUP(BL98,'Weight Calcs'!$B$69:BL$122,2,FALSE)),"0",VLOOKUP(BL98,'Weight Calcs'!$B$69:BL$122,2,FALSE))</f>
        <v>0</v>
      </c>
      <c r="BR98" s="207">
        <f>IF((BP96=0),(0),(BP98*BQ98/BP96))</f>
        <v>0</v>
      </c>
      <c r="BS98" s="207">
        <f>IF((BP93=0),(0),(BO98*BQ98/BP93))</f>
        <v>0</v>
      </c>
      <c r="BT98" s="206"/>
    </row>
    <row r="99" spans="1:72" x14ac:dyDescent="0.2">
      <c r="A99" s="461"/>
      <c r="B99" s="461"/>
      <c r="C99" s="461"/>
      <c r="D99" s="339">
        <v>0</v>
      </c>
      <c r="E99" s="174">
        <f t="shared" si="144"/>
        <v>0</v>
      </c>
      <c r="F99" s="174" t="str">
        <f>IF(ISNA(VLOOKUP(A99,'Weight Calcs'!A$69:$B$122,2,FALSE)),"0",VLOOKUP(A99,'Weight Calcs'!A$69:$B$122,2,FALSE))</f>
        <v>0</v>
      </c>
      <c r="G99" s="174">
        <f>IF((E93=0),(0),(E99*F99/E93))</f>
        <v>0</v>
      </c>
      <c r="H99" s="174">
        <f>IF((E93=0),(0),(D99*F99/E93))</f>
        <v>0</v>
      </c>
      <c r="I99" s="174"/>
      <c r="J99" s="476"/>
      <c r="K99" s="476"/>
      <c r="L99" s="476"/>
      <c r="M99" s="339">
        <v>0</v>
      </c>
      <c r="N99" s="174">
        <f t="shared" si="145"/>
        <v>0</v>
      </c>
      <c r="O99" s="174" t="str">
        <f>IF(ISNA(VLOOKUP(J99,'Weight Calcs'!$B$69:J$122,2,FALSE)),"0",VLOOKUP(J99,'Weight Calcs'!$B$69:J$122,2,FALSE))</f>
        <v>0</v>
      </c>
      <c r="P99" s="174">
        <f>IF((N93=0),(0),(N99*O99/N93))</f>
        <v>0</v>
      </c>
      <c r="Q99" s="174">
        <f>IF((N93=0),(0),(M99*O99/N93))</f>
        <v>0</v>
      </c>
      <c r="R99" s="174"/>
      <c r="S99" s="471"/>
      <c r="T99" s="471"/>
      <c r="U99" s="471"/>
      <c r="V99" s="346">
        <v>0</v>
      </c>
      <c r="W99" s="181">
        <f t="shared" si="146"/>
        <v>0</v>
      </c>
      <c r="X99" s="181" t="str">
        <f>IF(ISNA(VLOOKUP(S99,'Weight Calcs'!$B$69:S$122,2,FALSE)),"0",VLOOKUP(S99,'Weight Calcs'!$B$69:S$122,2,FALSE))</f>
        <v>0</v>
      </c>
      <c r="Y99" s="181">
        <f>IF((W93=0),(0),(W99*X99/W93))</f>
        <v>0</v>
      </c>
      <c r="Z99" s="181">
        <f>IF((W93=0),(0),(V99*X99/W93))</f>
        <v>0</v>
      </c>
      <c r="AA99" s="181"/>
      <c r="AB99" s="448"/>
      <c r="AC99" s="448"/>
      <c r="AD99" s="448"/>
      <c r="AE99" s="348">
        <v>0</v>
      </c>
      <c r="AF99" s="183">
        <f t="shared" si="147"/>
        <v>0</v>
      </c>
      <c r="AG99" s="183" t="str">
        <f>IF(ISNA(VLOOKUP(AB99,'Weight Calcs'!$B$69:AB$122,2,FALSE)),"0",VLOOKUP(AB99,'Weight Calcs'!$B$69:AB$122,2,FALSE))</f>
        <v>0</v>
      </c>
      <c r="AH99" s="183">
        <f>IF((AF93=0),(0),(AF99*AG99/AF93))</f>
        <v>0</v>
      </c>
      <c r="AI99" s="183">
        <f>IF((AF93=0),(0),(AE99*AG99/AF93))</f>
        <v>0</v>
      </c>
      <c r="AJ99" s="183"/>
      <c r="AK99" s="436"/>
      <c r="AL99" s="436"/>
      <c r="AM99" s="436"/>
      <c r="AN99" s="352">
        <v>0</v>
      </c>
      <c r="AO99" s="185">
        <f t="shared" si="148"/>
        <v>0</v>
      </c>
      <c r="AP99" s="185" t="str">
        <f>IF(ISNA(VLOOKUP(AK99,'Weight Calcs'!$B$69:AK$122,2,FALSE)),"0",VLOOKUP(AK99,'Weight Calcs'!$B$69:AK$122,2,FALSE))</f>
        <v>0</v>
      </c>
      <c r="AQ99" s="185">
        <f>IF((AO93=0),(0),(AO99*AP99/AO93))</f>
        <v>0</v>
      </c>
      <c r="AR99" s="185">
        <f>IF((AO93=0),(0),(AN99*AP99/AO93))</f>
        <v>0</v>
      </c>
      <c r="AS99" s="185"/>
      <c r="AT99" s="426"/>
      <c r="AU99" s="426"/>
      <c r="AV99" s="426"/>
      <c r="AW99" s="355">
        <v>0</v>
      </c>
      <c r="AX99" s="187">
        <f t="shared" si="149"/>
        <v>0</v>
      </c>
      <c r="AY99" s="187" t="str">
        <f>IF(ISNA(VLOOKUP(AT99,'Weight Calcs'!$B$69:AT$122,2,FALSE)),"0",VLOOKUP(AT99,'Weight Calcs'!$B$69:AT$122,2,FALSE))</f>
        <v>0</v>
      </c>
      <c r="AZ99" s="187">
        <f>IF((AX93=0),(0),(AX99*AY99/AX93))</f>
        <v>0</v>
      </c>
      <c r="BA99" s="187">
        <f>IF((AX93=0),(0),(AW99*AY99/AX93))</f>
        <v>0</v>
      </c>
      <c r="BB99" s="187"/>
      <c r="BC99" s="424"/>
      <c r="BD99" s="424"/>
      <c r="BE99" s="424"/>
      <c r="BF99" s="359">
        <v>0</v>
      </c>
      <c r="BG99" s="189">
        <f t="shared" si="150"/>
        <v>0</v>
      </c>
      <c r="BH99" s="189" t="str">
        <f>IF(ISNA(VLOOKUP(BC99,'Weight Calcs'!$B$69:BC$122,2,FALSE)),"0",VLOOKUP(BC99,'Weight Calcs'!$B$69:BC$122,2,FALSE))</f>
        <v>0</v>
      </c>
      <c r="BI99" s="189">
        <f>IF((BG93=0),(0),(BG99*BH99/BG93))</f>
        <v>0</v>
      </c>
      <c r="BJ99" s="189">
        <f>IF((BG93=0),(0),(BF99*BH99/BG93))</f>
        <v>0</v>
      </c>
      <c r="BK99" s="189"/>
      <c r="BL99" s="407"/>
      <c r="BM99" s="407"/>
      <c r="BN99" s="407"/>
      <c r="BO99" s="361">
        <v>0</v>
      </c>
      <c r="BP99" s="191">
        <f t="shared" si="151"/>
        <v>0</v>
      </c>
      <c r="BQ99" s="191" t="str">
        <f>IF(ISNA(VLOOKUP(BL99,'Weight Calcs'!$B$69:BL$122,2,FALSE)),"0",VLOOKUP(BL99,'Weight Calcs'!$B$69:BL$122,2,FALSE))</f>
        <v>0</v>
      </c>
      <c r="BR99" s="191">
        <f>IF((BP93=0),(0),(BP99*BQ99/BP93))</f>
        <v>0</v>
      </c>
      <c r="BS99" s="191">
        <f>IF((BP93=0),(0),(BO99*BQ99/BP93))</f>
        <v>0</v>
      </c>
      <c r="BT99" s="190"/>
    </row>
    <row r="100" spans="1:72" x14ac:dyDescent="0.2">
      <c r="A100" s="462"/>
      <c r="B100" s="462"/>
      <c r="C100" s="462"/>
      <c r="D100" s="340">
        <v>0</v>
      </c>
      <c r="E100" s="193">
        <f t="shared" si="144"/>
        <v>0</v>
      </c>
      <c r="F100" s="193" t="str">
        <f>IF(ISNA(VLOOKUP(A100,'Weight Calcs'!A$69:$B$122,2,FALSE)),"0",VLOOKUP(A100,'Weight Calcs'!A$69:$B$122,2,FALSE))</f>
        <v>0</v>
      </c>
      <c r="G100" s="193">
        <f>IF((E93=0),(0),(E100*F100/E93))</f>
        <v>0</v>
      </c>
      <c r="H100" s="193">
        <f>IF((E93=0),(0),(D100*F100/E93))</f>
        <v>0</v>
      </c>
      <c r="I100" s="193"/>
      <c r="J100" s="477"/>
      <c r="K100" s="477"/>
      <c r="L100" s="477"/>
      <c r="M100" s="343">
        <v>0</v>
      </c>
      <c r="N100" s="195">
        <f t="shared" si="145"/>
        <v>0</v>
      </c>
      <c r="O100" s="195" t="str">
        <f>IF(ISNA(VLOOKUP(J100,'Weight Calcs'!$B$69:J$122,2,FALSE)),"0",VLOOKUP(J100,'Weight Calcs'!$B$69:J$122,2,FALSE))</f>
        <v>0</v>
      </c>
      <c r="P100" s="195">
        <f>IF((N93=0),(0),(N100*O100/N93))</f>
        <v>0</v>
      </c>
      <c r="Q100" s="195">
        <f>IF((N93=0),(0),(M100*O100/N93))</f>
        <v>0</v>
      </c>
      <c r="R100" s="195"/>
      <c r="S100" s="472"/>
      <c r="T100" s="472"/>
      <c r="U100" s="472"/>
      <c r="V100" s="347">
        <v>0</v>
      </c>
      <c r="W100" s="197">
        <f t="shared" si="146"/>
        <v>0</v>
      </c>
      <c r="X100" s="197" t="str">
        <f>IF(ISNA(VLOOKUP(S100,'Weight Calcs'!$B$69:S$122,2,FALSE)),"0",VLOOKUP(S100,'Weight Calcs'!$B$69:S$122,2,FALSE))</f>
        <v>0</v>
      </c>
      <c r="Y100" s="197">
        <f>IF((W93=0),(0),(W100*X100/W93))</f>
        <v>0</v>
      </c>
      <c r="Z100" s="197">
        <f>IF((W93=0),(0),(V100*X100/W93))</f>
        <v>0</v>
      </c>
      <c r="AA100" s="197"/>
      <c r="AB100" s="447"/>
      <c r="AC100" s="447"/>
      <c r="AD100" s="447"/>
      <c r="AE100" s="349">
        <v>0</v>
      </c>
      <c r="AF100" s="199">
        <f t="shared" si="147"/>
        <v>0</v>
      </c>
      <c r="AG100" s="199" t="str">
        <f>IF(ISNA(VLOOKUP(AB100,'Weight Calcs'!$B$69:AB$122,2,FALSE)),"0",VLOOKUP(AB100,'Weight Calcs'!$B$69:AB$122,2,FALSE))</f>
        <v>0</v>
      </c>
      <c r="AH100" s="199">
        <f>IF((AF93=0),(0),(AF100*AG100/AF93))</f>
        <v>0</v>
      </c>
      <c r="AI100" s="199">
        <f>IF((AF93=0),(0),(AE100*AG100/AF93))</f>
        <v>0</v>
      </c>
      <c r="AJ100" s="199"/>
      <c r="AK100" s="435"/>
      <c r="AL100" s="435"/>
      <c r="AM100" s="435"/>
      <c r="AN100" s="353">
        <v>0</v>
      </c>
      <c r="AO100" s="201">
        <f t="shared" si="148"/>
        <v>0</v>
      </c>
      <c r="AP100" s="201" t="str">
        <f>IF(ISNA(VLOOKUP(AK100,'Weight Calcs'!$B$69:AK$122,2,FALSE)),"0",VLOOKUP(AK100,'Weight Calcs'!$B$69:AK$122,2,FALSE))</f>
        <v>0</v>
      </c>
      <c r="AQ100" s="201">
        <f>IF((AO93=0),(0),(AO100*AP100/AO93))</f>
        <v>0</v>
      </c>
      <c r="AR100" s="201">
        <f>IF((AO93=0),(0),(AN100*AP100/AO93))</f>
        <v>0</v>
      </c>
      <c r="AS100" s="201"/>
      <c r="AT100" s="427"/>
      <c r="AU100" s="427"/>
      <c r="AV100" s="427"/>
      <c r="AW100" s="356">
        <v>0</v>
      </c>
      <c r="AX100" s="203">
        <f t="shared" si="149"/>
        <v>0</v>
      </c>
      <c r="AY100" s="203" t="str">
        <f>IF(ISNA(VLOOKUP(AT100,'Weight Calcs'!$B$69:AT$122,2,FALSE)),"0",VLOOKUP(AT100,'Weight Calcs'!$B$69:AT$122,2,FALSE))</f>
        <v>0</v>
      </c>
      <c r="AZ100" s="203">
        <f>IF((AX93=0),(0),(AX100*AY100/AX93))</f>
        <v>0</v>
      </c>
      <c r="BA100" s="203">
        <f>IF((AX93=0),(0),(AW100*AY100/AX93))</f>
        <v>0</v>
      </c>
      <c r="BB100" s="203"/>
      <c r="BC100" s="423"/>
      <c r="BD100" s="423"/>
      <c r="BE100" s="423"/>
      <c r="BF100" s="360">
        <v>0</v>
      </c>
      <c r="BG100" s="205">
        <f t="shared" si="150"/>
        <v>0</v>
      </c>
      <c r="BH100" s="205" t="str">
        <f>IF(ISNA(VLOOKUP(BC100,'Weight Calcs'!$B$69:BC$122,2,FALSE)),"0",VLOOKUP(BC100,'Weight Calcs'!$B$69:BC$122,2,FALSE))</f>
        <v>0</v>
      </c>
      <c r="BI100" s="205">
        <f>IF((BG93=0),(0),(BG100*BH100/BG93))</f>
        <v>0</v>
      </c>
      <c r="BJ100" s="205">
        <f>IF((BG93=0),(0),(BF100*BH100/BG93))</f>
        <v>0</v>
      </c>
      <c r="BK100" s="205"/>
      <c r="BL100" s="406"/>
      <c r="BM100" s="406"/>
      <c r="BN100" s="406"/>
      <c r="BO100" s="362">
        <v>0</v>
      </c>
      <c r="BP100" s="207">
        <f t="shared" si="151"/>
        <v>0</v>
      </c>
      <c r="BQ100" s="207" t="str">
        <f>IF(ISNA(VLOOKUP(BL100,'Weight Calcs'!$B$69:BL$122,2,FALSE)),"0",VLOOKUP(BL100,'Weight Calcs'!$B$69:BL$122,2,FALSE))</f>
        <v>0</v>
      </c>
      <c r="BR100" s="207">
        <f>IF((BP93=0),(0),(BP100*BQ100/BP93))</f>
        <v>0</v>
      </c>
      <c r="BS100" s="207">
        <f>IF((BP93=0),(0),(BO100*BQ100/BP93))</f>
        <v>0</v>
      </c>
      <c r="BT100" s="206"/>
    </row>
    <row r="101" spans="1:72" x14ac:dyDescent="0.2">
      <c r="A101" s="461"/>
      <c r="B101" s="461"/>
      <c r="C101" s="461"/>
      <c r="D101" s="339">
        <v>0</v>
      </c>
      <c r="E101" s="174">
        <f t="shared" si="144"/>
        <v>0</v>
      </c>
      <c r="F101" s="174" t="str">
        <f>IF(ISNA(VLOOKUP(A101,'Weight Calcs'!A$69:$B$122,2,FALSE)),"0",VLOOKUP(A101,'Weight Calcs'!A$69:$B$122,2,FALSE))</f>
        <v>0</v>
      </c>
      <c r="G101" s="174">
        <f>IF((E93=0),(0),(E101*F101/E93))</f>
        <v>0</v>
      </c>
      <c r="H101" s="174">
        <f>IF((E93=0),(0),(D101*F101/E93))</f>
        <v>0</v>
      </c>
      <c r="I101" s="174"/>
      <c r="J101" s="476"/>
      <c r="K101" s="476"/>
      <c r="L101" s="476"/>
      <c r="M101" s="339">
        <v>0</v>
      </c>
      <c r="N101" s="174">
        <f t="shared" si="145"/>
        <v>0</v>
      </c>
      <c r="O101" s="174" t="str">
        <f>IF(ISNA(VLOOKUP(J101,'Weight Calcs'!$B$69:J$122,2,FALSE)),"0",VLOOKUP(J101,'Weight Calcs'!$B$69:J$122,2,FALSE))</f>
        <v>0</v>
      </c>
      <c r="P101" s="174">
        <f>IF((N93=0),(0),(N101*O101/N93))</f>
        <v>0</v>
      </c>
      <c r="Q101" s="174">
        <f>IF((N93=0),(0),(M101*O101/N93))</f>
        <v>0</v>
      </c>
      <c r="R101" s="174"/>
      <c r="S101" s="471"/>
      <c r="T101" s="471"/>
      <c r="U101" s="471"/>
      <c r="V101" s="346">
        <v>0</v>
      </c>
      <c r="W101" s="181">
        <f t="shared" si="146"/>
        <v>0</v>
      </c>
      <c r="X101" s="181" t="str">
        <f>IF(ISNA(VLOOKUP(S101,'Weight Calcs'!$B$69:S$122,2,FALSE)),"0",VLOOKUP(S101,'Weight Calcs'!$B$69:S$122,2,FALSE))</f>
        <v>0</v>
      </c>
      <c r="Y101" s="181">
        <f>IF((W93=0),(0),(W101*X101/W93))</f>
        <v>0</v>
      </c>
      <c r="Z101" s="181">
        <f>IF((W93=0),(0),(V101*X101/W93))</f>
        <v>0</v>
      </c>
      <c r="AA101" s="181"/>
      <c r="AB101" s="448"/>
      <c r="AC101" s="448"/>
      <c r="AD101" s="448"/>
      <c r="AE101" s="348">
        <v>0</v>
      </c>
      <c r="AF101" s="183">
        <f t="shared" si="147"/>
        <v>0</v>
      </c>
      <c r="AG101" s="183" t="str">
        <f>IF(ISNA(VLOOKUP(AB101,'Weight Calcs'!$B$69:AB$122,2,FALSE)),"0",VLOOKUP(AB101,'Weight Calcs'!$B$69:AB$122,2,FALSE))</f>
        <v>0</v>
      </c>
      <c r="AH101" s="183">
        <f>IF((AF93=0),(0),(AF101*AG101/AF93))</f>
        <v>0</v>
      </c>
      <c r="AI101" s="183">
        <f>IF((AF93=0),(0),(AE101*AG101/AF93))</f>
        <v>0</v>
      </c>
      <c r="AJ101" s="183"/>
      <c r="AK101" s="436"/>
      <c r="AL101" s="436"/>
      <c r="AM101" s="436"/>
      <c r="AN101" s="352">
        <v>0</v>
      </c>
      <c r="AO101" s="185">
        <f t="shared" si="148"/>
        <v>0</v>
      </c>
      <c r="AP101" s="185" t="str">
        <f>IF(ISNA(VLOOKUP(AK101,'Weight Calcs'!$B$69:AK$122,2,FALSE)),"0",VLOOKUP(AK101,'Weight Calcs'!$B$69:AK$122,2,FALSE))</f>
        <v>0</v>
      </c>
      <c r="AQ101" s="185">
        <f>IF((AO93=0),(0),(AO101*AP101/AO93))</f>
        <v>0</v>
      </c>
      <c r="AR101" s="185">
        <f>IF((AO93=0),(0),(AN101*AP101/AO93))</f>
        <v>0</v>
      </c>
      <c r="AS101" s="185"/>
      <c r="AT101" s="426"/>
      <c r="AU101" s="426"/>
      <c r="AV101" s="426"/>
      <c r="AW101" s="355">
        <v>0</v>
      </c>
      <c r="AX101" s="187">
        <f t="shared" si="149"/>
        <v>0</v>
      </c>
      <c r="AY101" s="187" t="str">
        <f>IF(ISNA(VLOOKUP(AT101,'Weight Calcs'!$B$69:AT$122,2,FALSE)),"0",VLOOKUP(AT101,'Weight Calcs'!$B$69:AT$122,2,FALSE))</f>
        <v>0</v>
      </c>
      <c r="AZ101" s="187">
        <f>IF((AX93=0),(0),(AX101*AY101/AX93))</f>
        <v>0</v>
      </c>
      <c r="BA101" s="187">
        <f>IF((AX93=0),(0),(AW101*AY101/AX93))</f>
        <v>0</v>
      </c>
      <c r="BB101" s="187"/>
      <c r="BC101" s="424"/>
      <c r="BD101" s="424"/>
      <c r="BE101" s="424"/>
      <c r="BF101" s="359">
        <v>0</v>
      </c>
      <c r="BG101" s="189">
        <f t="shared" si="150"/>
        <v>0</v>
      </c>
      <c r="BH101" s="189" t="str">
        <f>IF(ISNA(VLOOKUP(BC101,'Weight Calcs'!$B$69:BC$122,2,FALSE)),"0",VLOOKUP(BC101,'Weight Calcs'!$B$69:BC$122,2,FALSE))</f>
        <v>0</v>
      </c>
      <c r="BI101" s="189">
        <f>IF((BG93=0),(0),(BG101*BH101/BG93))</f>
        <v>0</v>
      </c>
      <c r="BJ101" s="189">
        <f>IF((BG93=0),(0),(BF101*BH101/BG93))</f>
        <v>0</v>
      </c>
      <c r="BK101" s="189"/>
      <c r="BL101" s="407"/>
      <c r="BM101" s="407"/>
      <c r="BN101" s="407"/>
      <c r="BO101" s="361">
        <v>0</v>
      </c>
      <c r="BP101" s="191">
        <f t="shared" si="151"/>
        <v>0</v>
      </c>
      <c r="BQ101" s="191" t="str">
        <f>IF(ISNA(VLOOKUP(BL101,'Weight Calcs'!$B$69:BL$122,2,FALSE)),"0",VLOOKUP(BL101,'Weight Calcs'!$B$69:BL$122,2,FALSE))</f>
        <v>0</v>
      </c>
      <c r="BR101" s="191">
        <f>IF((BP93=0),(0),(BP101*BQ101/BP93))</f>
        <v>0</v>
      </c>
      <c r="BS101" s="191">
        <f>IF((BP93=0),(0),(BO101*BQ101/BP93))</f>
        <v>0</v>
      </c>
      <c r="BT101" s="190"/>
    </row>
    <row r="102" spans="1:72" x14ac:dyDescent="0.2">
      <c r="A102" s="462"/>
      <c r="B102" s="462"/>
      <c r="C102" s="462"/>
      <c r="D102" s="340">
        <v>0</v>
      </c>
      <c r="E102" s="193">
        <f t="shared" si="144"/>
        <v>0</v>
      </c>
      <c r="F102" s="193" t="str">
        <f>IF(ISNA(VLOOKUP(A102,'Weight Calcs'!A$69:$B$122,2,FALSE)),"0",VLOOKUP(A102,'Weight Calcs'!A$69:$B$122,2,FALSE))</f>
        <v>0</v>
      </c>
      <c r="G102" s="193">
        <f>IF((E93=0),(0),(E102*F102/E93))</f>
        <v>0</v>
      </c>
      <c r="H102" s="193">
        <f>IF((E93=0),(0),(D102*F102/E93))</f>
        <v>0</v>
      </c>
      <c r="I102" s="193"/>
      <c r="J102" s="477"/>
      <c r="K102" s="477"/>
      <c r="L102" s="477"/>
      <c r="M102" s="343">
        <v>0</v>
      </c>
      <c r="N102" s="195">
        <f t="shared" si="145"/>
        <v>0</v>
      </c>
      <c r="O102" s="195" t="str">
        <f>IF(ISNA(VLOOKUP(J102,'Weight Calcs'!$B$69:J$122,2,FALSE)),"0",VLOOKUP(J102,'Weight Calcs'!$B$69:J$122,2,FALSE))</f>
        <v>0</v>
      </c>
      <c r="P102" s="195">
        <f>IF((N93=0),(0),(N102*O102/N93))</f>
        <v>0</v>
      </c>
      <c r="Q102" s="195">
        <f>IF((N93=0),(0),(M102*O102/N93))</f>
        <v>0</v>
      </c>
      <c r="R102" s="195"/>
      <c r="S102" s="472"/>
      <c r="T102" s="472"/>
      <c r="U102" s="472"/>
      <c r="V102" s="347">
        <v>0</v>
      </c>
      <c r="W102" s="197">
        <f t="shared" si="146"/>
        <v>0</v>
      </c>
      <c r="X102" s="197" t="str">
        <f>IF(ISNA(VLOOKUP(S102,'Weight Calcs'!$B$69:S$122,2,FALSE)),"0",VLOOKUP(S102,'Weight Calcs'!$B$69:S$122,2,FALSE))</f>
        <v>0</v>
      </c>
      <c r="Y102" s="197">
        <f>IF((W93=0),(0),(W102*X102/W93))</f>
        <v>0</v>
      </c>
      <c r="Z102" s="197">
        <f>IF((W93=0),(0),(V102*X102/W93))</f>
        <v>0</v>
      </c>
      <c r="AA102" s="197"/>
      <c r="AB102" s="447"/>
      <c r="AC102" s="447"/>
      <c r="AD102" s="447"/>
      <c r="AE102" s="349">
        <v>0</v>
      </c>
      <c r="AF102" s="199">
        <f t="shared" si="147"/>
        <v>0</v>
      </c>
      <c r="AG102" s="199" t="str">
        <f>IF(ISNA(VLOOKUP(AB102,'Weight Calcs'!$B$69:AB$122,2,FALSE)),"0",VLOOKUP(AB102,'Weight Calcs'!$B$69:AB$122,2,FALSE))</f>
        <v>0</v>
      </c>
      <c r="AH102" s="199">
        <f>IF((AF93=0),(0),(AF102*AG102/AF93))</f>
        <v>0</v>
      </c>
      <c r="AI102" s="199">
        <f>IF((AF93=0),(0),(AE102*AG102/AF93))</f>
        <v>0</v>
      </c>
      <c r="AJ102" s="199"/>
      <c r="AK102" s="435"/>
      <c r="AL102" s="435"/>
      <c r="AM102" s="435"/>
      <c r="AN102" s="353">
        <v>0</v>
      </c>
      <c r="AO102" s="201">
        <f t="shared" si="148"/>
        <v>0</v>
      </c>
      <c r="AP102" s="201" t="str">
        <f>IF(ISNA(VLOOKUP(AK102,'Weight Calcs'!$B$69:AK$122,2,FALSE)),"0",VLOOKUP(AK102,'Weight Calcs'!$B$69:AK$122,2,FALSE))</f>
        <v>0</v>
      </c>
      <c r="AQ102" s="201">
        <f>IF((AO93=0),(0),(AO102*AP102/AO93))</f>
        <v>0</v>
      </c>
      <c r="AR102" s="201">
        <f>IF((AO93=0),(0),(AN102*AP102/AO93))</f>
        <v>0</v>
      </c>
      <c r="AS102" s="201"/>
      <c r="AT102" s="427"/>
      <c r="AU102" s="427"/>
      <c r="AV102" s="427"/>
      <c r="AW102" s="356">
        <v>0</v>
      </c>
      <c r="AX102" s="203">
        <f t="shared" si="149"/>
        <v>0</v>
      </c>
      <c r="AY102" s="203" t="str">
        <f>IF(ISNA(VLOOKUP(AT102,'Weight Calcs'!$B$69:AT$122,2,FALSE)),"0",VLOOKUP(AT102,'Weight Calcs'!$B$69:AT$122,2,FALSE))</f>
        <v>0</v>
      </c>
      <c r="AZ102" s="203">
        <f>IF((AX93=0),(0),(AX102*AY102/AX93))</f>
        <v>0</v>
      </c>
      <c r="BA102" s="203">
        <f>IF((AX93=0),(0),(AW102*AY102/AX93))</f>
        <v>0</v>
      </c>
      <c r="BB102" s="203"/>
      <c r="BC102" s="423"/>
      <c r="BD102" s="423"/>
      <c r="BE102" s="423"/>
      <c r="BF102" s="360">
        <v>0</v>
      </c>
      <c r="BG102" s="205">
        <f t="shared" si="150"/>
        <v>0</v>
      </c>
      <c r="BH102" s="205" t="str">
        <f>IF(ISNA(VLOOKUP(BC102,'Weight Calcs'!$B$69:BC$122,2,FALSE)),"0",VLOOKUP(BC102,'Weight Calcs'!$B$69:BC$122,2,FALSE))</f>
        <v>0</v>
      </c>
      <c r="BI102" s="205">
        <f>IF((BG93=0),(0),(BG102*BH102/BG93))</f>
        <v>0</v>
      </c>
      <c r="BJ102" s="205">
        <f>IF((BG93=0),(0),(BF102*BH102/BG93))</f>
        <v>0</v>
      </c>
      <c r="BK102" s="205"/>
      <c r="BL102" s="406"/>
      <c r="BM102" s="406"/>
      <c r="BN102" s="406"/>
      <c r="BO102" s="362">
        <v>0</v>
      </c>
      <c r="BP102" s="207">
        <f t="shared" si="151"/>
        <v>0</v>
      </c>
      <c r="BQ102" s="207" t="str">
        <f>IF(ISNA(VLOOKUP(BL102,'Weight Calcs'!$B$69:BL$122,2,FALSE)),"0",VLOOKUP(BL102,'Weight Calcs'!$B$69:BL$122,2,FALSE))</f>
        <v>0</v>
      </c>
      <c r="BR102" s="207">
        <f>IF((BP93=0),(0),(BP102*BQ102/BP93))</f>
        <v>0</v>
      </c>
      <c r="BS102" s="207">
        <f>IF((BP93=0),(0),(BO102*BQ102/BP93))</f>
        <v>0</v>
      </c>
      <c r="BT102" s="206"/>
    </row>
    <row r="103" spans="1:72" x14ac:dyDescent="0.2">
      <c r="A103" s="461"/>
      <c r="B103" s="461"/>
      <c r="C103" s="461"/>
      <c r="D103" s="339">
        <v>0</v>
      </c>
      <c r="E103" s="174">
        <f t="shared" si="144"/>
        <v>0</v>
      </c>
      <c r="F103" s="174" t="str">
        <f>IF(ISNA(VLOOKUP(A103,'Weight Calcs'!A$69:$B$122,2,FALSE)),"0",VLOOKUP(A103,'Weight Calcs'!A$69:$B$122,2,FALSE))</f>
        <v>0</v>
      </c>
      <c r="G103" s="174">
        <f>IF((E93=0),(0),(E103*F103/E93))</f>
        <v>0</v>
      </c>
      <c r="H103" s="174">
        <f>IF((E93=0),(0),(D103*F103/E93))</f>
        <v>0</v>
      </c>
      <c r="I103" s="174"/>
      <c r="J103" s="476"/>
      <c r="K103" s="476"/>
      <c r="L103" s="476"/>
      <c r="M103" s="339">
        <v>0</v>
      </c>
      <c r="N103" s="174">
        <f t="shared" si="145"/>
        <v>0</v>
      </c>
      <c r="O103" s="174" t="str">
        <f>IF(ISNA(VLOOKUP(J103,'Weight Calcs'!$B$69:J$122,2,FALSE)),"0",VLOOKUP(J103,'Weight Calcs'!$B$69:J$122,2,FALSE))</f>
        <v>0</v>
      </c>
      <c r="P103" s="174">
        <f>IF((N93=0),(0),(N103*O103/N93))</f>
        <v>0</v>
      </c>
      <c r="Q103" s="174">
        <f>IF((N93=0),(0),(M103*O103/N93))</f>
        <v>0</v>
      </c>
      <c r="R103" s="174"/>
      <c r="S103" s="471"/>
      <c r="T103" s="471"/>
      <c r="U103" s="471"/>
      <c r="V103" s="346">
        <v>0</v>
      </c>
      <c r="W103" s="181">
        <f t="shared" si="146"/>
        <v>0</v>
      </c>
      <c r="X103" s="181" t="str">
        <f>IF(ISNA(VLOOKUP(S103,'Weight Calcs'!$B$69:S$122,2,FALSE)),"0",VLOOKUP(S103,'Weight Calcs'!$B$69:S$122,2,FALSE))</f>
        <v>0</v>
      </c>
      <c r="Y103" s="181">
        <f>IF((W93=0),(0),(W103*X103/W93))</f>
        <v>0</v>
      </c>
      <c r="Z103" s="181">
        <f>IF((W93=0),(0),(V103*X103/W93))</f>
        <v>0</v>
      </c>
      <c r="AA103" s="181"/>
      <c r="AB103" s="448"/>
      <c r="AC103" s="448"/>
      <c r="AD103" s="448"/>
      <c r="AE103" s="348">
        <v>0</v>
      </c>
      <c r="AF103" s="183">
        <f t="shared" si="147"/>
        <v>0</v>
      </c>
      <c r="AG103" s="183" t="str">
        <f>IF(ISNA(VLOOKUP(AB103,'Weight Calcs'!$B$69:AB$122,2,FALSE)),"0",VLOOKUP(AB103,'Weight Calcs'!$B$69:AB$122,2,FALSE))</f>
        <v>0</v>
      </c>
      <c r="AH103" s="183">
        <f>IF((AF93=0),(0),(AF103*AG103/AF93))</f>
        <v>0</v>
      </c>
      <c r="AI103" s="183">
        <f>IF((AF93=0),(0),(AE103*AG103/AF93))</f>
        <v>0</v>
      </c>
      <c r="AJ103" s="183"/>
      <c r="AK103" s="436"/>
      <c r="AL103" s="436"/>
      <c r="AM103" s="436"/>
      <c r="AN103" s="352">
        <v>0</v>
      </c>
      <c r="AO103" s="185">
        <f t="shared" si="148"/>
        <v>0</v>
      </c>
      <c r="AP103" s="185" t="str">
        <f>IF(ISNA(VLOOKUP(AK103,'Weight Calcs'!$B$69:AK$122,2,FALSE)),"0",VLOOKUP(AK103,'Weight Calcs'!$B$69:AK$122,2,FALSE))</f>
        <v>0</v>
      </c>
      <c r="AQ103" s="185">
        <f>IF((AO93=0),(0),(AO103*AP103/AO93))</f>
        <v>0</v>
      </c>
      <c r="AR103" s="185">
        <f>IF((AO93=0),(0),(AN103*AP103/AO93))</f>
        <v>0</v>
      </c>
      <c r="AS103" s="185"/>
      <c r="AT103" s="426"/>
      <c r="AU103" s="426"/>
      <c r="AV103" s="426"/>
      <c r="AW103" s="355">
        <v>0</v>
      </c>
      <c r="AX103" s="187">
        <f t="shared" si="149"/>
        <v>0</v>
      </c>
      <c r="AY103" s="187" t="str">
        <f>IF(ISNA(VLOOKUP(AT103,'Weight Calcs'!$B$69:AT$122,2,FALSE)),"0",VLOOKUP(AT103,'Weight Calcs'!$B$69:AT$122,2,FALSE))</f>
        <v>0</v>
      </c>
      <c r="AZ103" s="187">
        <f>IF((AX93=0),(0),(AX103*AY103/AX93))</f>
        <v>0</v>
      </c>
      <c r="BA103" s="187">
        <f>IF((AX93=0),(0),(AW103*AY103/AX93))</f>
        <v>0</v>
      </c>
      <c r="BB103" s="187"/>
      <c r="BC103" s="424"/>
      <c r="BD103" s="424"/>
      <c r="BE103" s="424"/>
      <c r="BF103" s="359">
        <v>0</v>
      </c>
      <c r="BG103" s="189">
        <f t="shared" si="150"/>
        <v>0</v>
      </c>
      <c r="BH103" s="189" t="str">
        <f>IF(ISNA(VLOOKUP(BC103,'Weight Calcs'!$B$69:BC$122,2,FALSE)),"0",VLOOKUP(BC103,'Weight Calcs'!$B$69:BC$122,2,FALSE))</f>
        <v>0</v>
      </c>
      <c r="BI103" s="189">
        <f>IF((BG93=0),(0),(BG103*BH103/BG93))</f>
        <v>0</v>
      </c>
      <c r="BJ103" s="189">
        <f>IF((BG93=0),(0),(BF103*BH103/BG93))</f>
        <v>0</v>
      </c>
      <c r="BK103" s="189"/>
      <c r="BL103" s="407"/>
      <c r="BM103" s="407"/>
      <c r="BN103" s="407"/>
      <c r="BO103" s="361">
        <v>0</v>
      </c>
      <c r="BP103" s="191">
        <f t="shared" si="151"/>
        <v>0</v>
      </c>
      <c r="BQ103" s="191" t="str">
        <f>IF(ISNA(VLOOKUP(BL103,'Weight Calcs'!$B$69:BL$122,2,FALSE)),"0",VLOOKUP(BL103,'Weight Calcs'!$B$69:BL$122,2,FALSE))</f>
        <v>0</v>
      </c>
      <c r="BR103" s="191">
        <f>IF((BP93=0),(0),(BP103*BQ103/BP93))</f>
        <v>0</v>
      </c>
      <c r="BS103" s="191">
        <f>IF((BP93=0),(0),(BO103*BQ103/BP93))</f>
        <v>0</v>
      </c>
      <c r="BT103" s="190"/>
    </row>
    <row r="104" spans="1:72" ht="12.75" customHeight="1" x14ac:dyDescent="0.2">
      <c r="A104" s="402"/>
      <c r="B104" s="402"/>
      <c r="C104" s="402"/>
      <c r="D104" s="340">
        <v>0</v>
      </c>
      <c r="E104" s="193">
        <f t="shared" si="144"/>
        <v>0</v>
      </c>
      <c r="F104" s="193" t="str">
        <f>IF(ISNA(VLOOKUP(A104,'Weight Calcs'!A$69:$B$122,2,FALSE)),"0",VLOOKUP(A104,'Weight Calcs'!A$69:$B$122,2,FALSE))</f>
        <v>0</v>
      </c>
      <c r="G104" s="193">
        <f>IF((E93=0),(0),(E104*F104/E93))</f>
        <v>0</v>
      </c>
      <c r="H104" s="193">
        <f>IF((E93=0),(0),(D104*F104/E93))</f>
        <v>0</v>
      </c>
      <c r="I104" s="193"/>
      <c r="J104" s="478"/>
      <c r="K104" s="478"/>
      <c r="L104" s="478"/>
      <c r="M104" s="343">
        <v>0</v>
      </c>
      <c r="N104" s="195">
        <f t="shared" si="145"/>
        <v>0</v>
      </c>
      <c r="O104" s="195" t="str">
        <f>IF(ISNA(VLOOKUP(J104,'Weight Calcs'!$B$69:J$122,2,FALSE)),"0",VLOOKUP(J104,'Weight Calcs'!$B$69:J$122,2,FALSE))</f>
        <v>0</v>
      </c>
      <c r="P104" s="195">
        <f>IF((N93=0),(0),(N104*O104/N93))</f>
        <v>0</v>
      </c>
      <c r="Q104" s="195">
        <f>IF((N93=0),(0),(M104*O104/N93))</f>
        <v>0</v>
      </c>
      <c r="R104" s="195"/>
      <c r="S104" s="472"/>
      <c r="T104" s="472"/>
      <c r="U104" s="472"/>
      <c r="V104" s="347">
        <v>0</v>
      </c>
      <c r="W104" s="197">
        <f t="shared" si="146"/>
        <v>0</v>
      </c>
      <c r="X104" s="197" t="str">
        <f>IF(ISNA(VLOOKUP(S104,'Weight Calcs'!$B$69:S$122,2,FALSE)),"0",VLOOKUP(S104,'Weight Calcs'!$B$69:S$122,2,FALSE))</f>
        <v>0</v>
      </c>
      <c r="Y104" s="197">
        <f>IF((W93=0),(0),(W104*X104/W93))</f>
        <v>0</v>
      </c>
      <c r="Z104" s="197">
        <f>IF((W93=0),(0),(V104*X104/W93))</f>
        <v>0</v>
      </c>
      <c r="AA104" s="197"/>
      <c r="AB104" s="447"/>
      <c r="AC104" s="447"/>
      <c r="AD104" s="447"/>
      <c r="AE104" s="349">
        <v>0</v>
      </c>
      <c r="AF104" s="199">
        <f t="shared" si="147"/>
        <v>0</v>
      </c>
      <c r="AG104" s="199" t="str">
        <f>IF(ISNA(VLOOKUP(AB104,'Weight Calcs'!$B$69:AB$122,2,FALSE)),"0",VLOOKUP(AB104,'Weight Calcs'!$B$69:AB$122,2,FALSE))</f>
        <v>0</v>
      </c>
      <c r="AH104" s="199">
        <f>IF((AF93=0),(0),(AF104*AG104/AF93))</f>
        <v>0</v>
      </c>
      <c r="AI104" s="199">
        <f>IF((AF93=0),(0),(AE104*AG104/AF93))</f>
        <v>0</v>
      </c>
      <c r="AJ104" s="199"/>
      <c r="AK104" s="435"/>
      <c r="AL104" s="435"/>
      <c r="AM104" s="435"/>
      <c r="AN104" s="353">
        <v>0</v>
      </c>
      <c r="AO104" s="201">
        <f t="shared" si="148"/>
        <v>0</v>
      </c>
      <c r="AP104" s="201" t="str">
        <f>IF(ISNA(VLOOKUP(AK104,'Weight Calcs'!$B$69:AK$122,2,FALSE)),"0",VLOOKUP(AK104,'Weight Calcs'!$B$69:AK$122,2,FALSE))</f>
        <v>0</v>
      </c>
      <c r="AQ104" s="201">
        <f>IF((AO93=0),(0),(AO104*AP104/AO93))</f>
        <v>0</v>
      </c>
      <c r="AR104" s="201">
        <f>IF((AO93=0),(0),(AN104*AP104/AO93))</f>
        <v>0</v>
      </c>
      <c r="AS104" s="201"/>
      <c r="AT104" s="428"/>
      <c r="AU104" s="428"/>
      <c r="AV104" s="428"/>
      <c r="AW104" s="356">
        <v>0</v>
      </c>
      <c r="AX104" s="203">
        <f t="shared" si="149"/>
        <v>0</v>
      </c>
      <c r="AY104" s="203" t="str">
        <f>IF(ISNA(VLOOKUP(AT104,'Weight Calcs'!$B$69:AT$122,2,FALSE)),"0",VLOOKUP(AT104,'Weight Calcs'!$B$69:AT$122,2,FALSE))</f>
        <v>0</v>
      </c>
      <c r="AZ104" s="203">
        <f>IF((AX93=0),(0),(AX104*AY104/AX93))</f>
        <v>0</v>
      </c>
      <c r="BA104" s="203">
        <f>IF((AX93=0),(0),(AW104*AY104/AX93))</f>
        <v>0</v>
      </c>
      <c r="BB104" s="203"/>
      <c r="BC104" s="423"/>
      <c r="BD104" s="423"/>
      <c r="BE104" s="423"/>
      <c r="BF104" s="360">
        <v>0</v>
      </c>
      <c r="BG104" s="205">
        <f t="shared" si="150"/>
        <v>0</v>
      </c>
      <c r="BH104" s="205" t="str">
        <f>IF(ISNA(VLOOKUP(BC104,'Weight Calcs'!$B$69:BC$122,2,FALSE)),"0",VLOOKUP(BC104,'Weight Calcs'!$B$69:BC$122,2,FALSE))</f>
        <v>0</v>
      </c>
      <c r="BI104" s="205">
        <f>IF((BG93=0),(0),(BG104*BH104/BG93))</f>
        <v>0</v>
      </c>
      <c r="BJ104" s="205">
        <f>IF((BG93=0),(0),(BF104*BH104/BG93))</f>
        <v>0</v>
      </c>
      <c r="BK104" s="205"/>
      <c r="BL104" s="408"/>
      <c r="BM104" s="408"/>
      <c r="BN104" s="408"/>
      <c r="BO104" s="362">
        <v>0</v>
      </c>
      <c r="BP104" s="207">
        <f t="shared" si="151"/>
        <v>0</v>
      </c>
      <c r="BQ104" s="207" t="str">
        <f>IF(ISNA(VLOOKUP(BL104,'Weight Calcs'!$B$69:BL$122,2,FALSE)),"0",VLOOKUP(BL104,'Weight Calcs'!$B$69:BL$122,2,FALSE))</f>
        <v>0</v>
      </c>
      <c r="BR104" s="207">
        <f>IF((BP93=0),(0),(BP104*BQ104/BP93))</f>
        <v>0</v>
      </c>
      <c r="BS104" s="207">
        <f>IF((BP93=0),(0),(BO104*BQ104/BP93))</f>
        <v>0</v>
      </c>
      <c r="BT104" s="206"/>
    </row>
    <row r="105" spans="1:72" hidden="1" x14ac:dyDescent="0.2">
      <c r="A105" s="398"/>
      <c r="B105" s="398"/>
      <c r="C105" s="398"/>
      <c r="D105" s="174"/>
      <c r="E105" s="174"/>
      <c r="F105" s="174"/>
      <c r="G105" s="174">
        <f>SUM(G95:G104)</f>
        <v>0</v>
      </c>
      <c r="H105" s="174">
        <f>SUM(H95:H104)</f>
        <v>0</v>
      </c>
      <c r="I105" s="174"/>
      <c r="J105" s="174"/>
      <c r="K105" s="174"/>
      <c r="L105" s="174"/>
      <c r="M105" s="174"/>
      <c r="N105" s="174"/>
      <c r="O105" s="174"/>
      <c r="P105" s="174">
        <f>SUM(P95:P104)</f>
        <v>0</v>
      </c>
      <c r="Q105" s="174">
        <f>SUM(Q95:Q104)</f>
        <v>0</v>
      </c>
      <c r="R105" s="174"/>
      <c r="S105" s="470"/>
      <c r="T105" s="470"/>
      <c r="U105" s="470"/>
      <c r="V105" s="470"/>
      <c r="W105" s="239"/>
      <c r="X105" s="334"/>
      <c r="Y105" s="334">
        <f>SUM(Y95:Y104)</f>
        <v>0</v>
      </c>
      <c r="Z105" s="334">
        <f>SUM(Z95:Z104)</f>
        <v>0</v>
      </c>
      <c r="AA105" s="239"/>
      <c r="AB105" s="183"/>
      <c r="AC105" s="183"/>
      <c r="AD105" s="183"/>
      <c r="AE105" s="183"/>
      <c r="AF105" s="183"/>
      <c r="AG105" s="183"/>
      <c r="AH105" s="183">
        <f>SUM(AH95:AH104)</f>
        <v>0</v>
      </c>
      <c r="AI105" s="183">
        <f>SUM(AI95:AI104)</f>
        <v>0</v>
      </c>
      <c r="AJ105" s="183"/>
      <c r="AK105" s="185"/>
      <c r="AL105" s="185"/>
      <c r="AM105" s="185"/>
      <c r="AN105" s="185"/>
      <c r="AO105" s="185"/>
      <c r="AP105" s="185"/>
      <c r="AQ105" s="185">
        <f>SUM(AQ95:AQ104)</f>
        <v>0</v>
      </c>
      <c r="AR105" s="185">
        <f>SUM(AR95:AR104)</f>
        <v>0</v>
      </c>
      <c r="AS105" s="185"/>
      <c r="AT105" s="239"/>
      <c r="AU105" s="239"/>
      <c r="AV105" s="239"/>
      <c r="AW105" s="239"/>
      <c r="AX105" s="239"/>
      <c r="AY105" s="239"/>
      <c r="AZ105" s="239">
        <f>SUM(AZ95:AZ104)</f>
        <v>0</v>
      </c>
      <c r="BA105" s="239">
        <f>SUM(BA95:BA104)</f>
        <v>0</v>
      </c>
      <c r="BB105" s="239"/>
      <c r="BC105" s="239"/>
      <c r="BD105" s="239"/>
      <c r="BE105" s="239"/>
      <c r="BF105" s="239"/>
      <c r="BG105" s="239"/>
      <c r="BH105" s="239"/>
      <c r="BI105" s="239">
        <f>SUM(BI95:BI104)</f>
        <v>0</v>
      </c>
      <c r="BJ105" s="239">
        <f>SUM(BJ95:BJ104)</f>
        <v>0</v>
      </c>
      <c r="BK105" s="239"/>
      <c r="BL105" s="239"/>
      <c r="BM105" s="239"/>
      <c r="BN105" s="239"/>
      <c r="BO105" s="239"/>
      <c r="BP105" s="239"/>
      <c r="BQ105" s="239"/>
      <c r="BR105" s="239">
        <f>SUM(BR95:BR104)</f>
        <v>0</v>
      </c>
      <c r="BS105" s="239">
        <f>SUM(BS95:BS104)</f>
        <v>0</v>
      </c>
      <c r="BT105" s="239"/>
    </row>
    <row r="106" spans="1:72" ht="12.75" customHeight="1" x14ac:dyDescent="0.2">
      <c r="A106" s="397"/>
      <c r="B106" s="397"/>
      <c r="C106" s="397"/>
      <c r="D106" s="397"/>
      <c r="E106" s="132"/>
      <c r="F106" s="397"/>
      <c r="G106" s="397"/>
      <c r="H106" s="397"/>
      <c r="I106" s="132"/>
      <c r="J106" s="397"/>
      <c r="K106" s="397"/>
      <c r="L106" s="397"/>
      <c r="S106" s="397"/>
      <c r="T106" s="397"/>
      <c r="U106" s="397"/>
    </row>
    <row r="107" spans="1:72" x14ac:dyDescent="0.2">
      <c r="A107" s="397"/>
      <c r="B107" s="397"/>
      <c r="C107" s="397"/>
      <c r="D107" s="132"/>
      <c r="E107" s="132"/>
      <c r="F107" s="132"/>
      <c r="G107" s="132"/>
      <c r="H107" s="132"/>
      <c r="I107" s="132"/>
      <c r="J107" s="397"/>
      <c r="K107" s="397"/>
      <c r="L107" s="397"/>
      <c r="S107" s="397"/>
      <c r="T107" s="397"/>
      <c r="U107" s="397"/>
    </row>
    <row r="108" spans="1:72" x14ac:dyDescent="0.2">
      <c r="A108" s="397"/>
      <c r="B108" s="397"/>
      <c r="C108" s="397"/>
      <c r="D108" s="132"/>
      <c r="E108" s="132"/>
      <c r="F108" s="132"/>
      <c r="G108" s="132"/>
      <c r="H108" s="132"/>
      <c r="I108" s="132"/>
      <c r="J108" s="397"/>
      <c r="K108" s="397"/>
      <c r="L108" s="397"/>
      <c r="S108" s="397"/>
      <c r="T108" s="397"/>
      <c r="U108" s="397"/>
    </row>
    <row r="109" spans="1:72" x14ac:dyDescent="0.2">
      <c r="A109" s="397"/>
      <c r="B109" s="397"/>
      <c r="C109" s="397"/>
      <c r="D109" s="132"/>
      <c r="E109" s="132"/>
      <c r="F109" s="132"/>
      <c r="G109" s="132"/>
      <c r="H109" s="132"/>
      <c r="I109" s="132"/>
      <c r="J109" s="397"/>
      <c r="K109" s="397"/>
      <c r="L109" s="397"/>
      <c r="S109" s="397"/>
      <c r="T109" s="397"/>
      <c r="U109" s="397"/>
    </row>
    <row r="110" spans="1:72" x14ac:dyDescent="0.2">
      <c r="A110" s="397"/>
      <c r="B110" s="397"/>
      <c r="C110" s="397"/>
      <c r="D110" s="132"/>
      <c r="E110" s="132"/>
      <c r="F110" s="132"/>
      <c r="G110" s="132"/>
      <c r="H110" s="132"/>
      <c r="I110" s="132"/>
      <c r="J110" s="397"/>
      <c r="K110" s="397"/>
      <c r="L110" s="397"/>
      <c r="S110" s="397"/>
      <c r="T110" s="397"/>
      <c r="U110" s="397"/>
    </row>
    <row r="111" spans="1:72" x14ac:dyDescent="0.2">
      <c r="A111" s="397"/>
      <c r="B111" s="397"/>
      <c r="C111" s="397"/>
      <c r="D111" s="132"/>
      <c r="E111" s="132"/>
      <c r="F111" s="132"/>
      <c r="G111" s="132"/>
      <c r="H111" s="132"/>
      <c r="I111" s="132"/>
      <c r="J111" s="397"/>
      <c r="K111" s="397"/>
      <c r="L111" s="397"/>
      <c r="S111" s="397"/>
      <c r="T111" s="397"/>
      <c r="U111" s="397"/>
    </row>
    <row r="112" spans="1:72" x14ac:dyDescent="0.2">
      <c r="A112" s="397"/>
      <c r="B112" s="397"/>
      <c r="C112" s="397"/>
      <c r="D112" s="132"/>
      <c r="E112" s="132"/>
      <c r="F112" s="132"/>
      <c r="G112" s="132"/>
      <c r="H112" s="132"/>
      <c r="I112" s="132"/>
      <c r="J112" s="397"/>
      <c r="K112" s="397"/>
      <c r="L112" s="397"/>
      <c r="S112" s="397"/>
      <c r="T112" s="397"/>
      <c r="U112" s="397"/>
    </row>
    <row r="113" spans="1:21" x14ac:dyDescent="0.2">
      <c r="A113" s="397"/>
      <c r="B113" s="397"/>
      <c r="C113" s="397"/>
      <c r="D113" s="132"/>
      <c r="E113" s="132"/>
      <c r="F113" s="132"/>
      <c r="G113" s="132"/>
      <c r="H113" s="132"/>
      <c r="I113" s="132"/>
      <c r="J113" s="397"/>
      <c r="K113" s="397"/>
      <c r="L113" s="397"/>
      <c r="S113" s="397"/>
      <c r="T113" s="397"/>
      <c r="U113" s="397"/>
    </row>
    <row r="114" spans="1:21" x14ac:dyDescent="0.2">
      <c r="A114" s="397"/>
      <c r="B114" s="397"/>
      <c r="C114" s="397"/>
      <c r="D114" s="132"/>
      <c r="E114" s="132"/>
      <c r="F114" s="132"/>
      <c r="G114" s="132"/>
      <c r="H114" s="132"/>
      <c r="I114" s="132"/>
      <c r="J114" s="397"/>
      <c r="K114" s="397"/>
      <c r="L114" s="397"/>
      <c r="S114" s="397"/>
      <c r="T114" s="397"/>
      <c r="U114" s="397"/>
    </row>
    <row r="115" spans="1:21" x14ac:dyDescent="0.2">
      <c r="A115" s="397"/>
      <c r="B115" s="397"/>
      <c r="C115" s="397"/>
      <c r="D115" s="132"/>
      <c r="E115" s="132"/>
      <c r="F115" s="132"/>
      <c r="G115" s="132"/>
      <c r="H115" s="132"/>
      <c r="I115" s="132"/>
      <c r="J115" s="397"/>
      <c r="K115" s="397"/>
      <c r="L115" s="397"/>
      <c r="S115" s="397"/>
      <c r="T115" s="397"/>
      <c r="U115" s="397"/>
    </row>
    <row r="116" spans="1:21" x14ac:dyDescent="0.2">
      <c r="A116" s="397"/>
      <c r="B116" s="397"/>
      <c r="C116" s="397"/>
      <c r="D116" s="132"/>
      <c r="E116" s="132"/>
      <c r="F116" s="132"/>
      <c r="G116" s="132"/>
      <c r="H116" s="132"/>
      <c r="I116" s="132"/>
      <c r="J116" s="397"/>
      <c r="K116" s="397"/>
      <c r="L116" s="397"/>
      <c r="S116" s="397"/>
      <c r="T116" s="397"/>
      <c r="U116" s="397"/>
    </row>
    <row r="117" spans="1:21" x14ac:dyDescent="0.2">
      <c r="A117" s="397"/>
      <c r="B117" s="397"/>
      <c r="C117" s="397"/>
      <c r="D117" s="132"/>
      <c r="E117" s="132"/>
      <c r="F117" s="132"/>
      <c r="G117" s="132"/>
      <c r="H117" s="132"/>
      <c r="I117" s="132"/>
    </row>
    <row r="118" spans="1:21" ht="12.75" customHeight="1" x14ac:dyDescent="0.2">
      <c r="A118" s="397"/>
      <c r="B118" s="397"/>
      <c r="C118" s="397"/>
      <c r="D118" s="397"/>
      <c r="E118" s="132"/>
      <c r="F118" s="397"/>
      <c r="G118" s="397"/>
      <c r="H118" s="397"/>
      <c r="I118" s="132"/>
    </row>
    <row r="119" spans="1:21" x14ac:dyDescent="0.2">
      <c r="A119" s="397"/>
      <c r="B119" s="397"/>
      <c r="C119" s="397"/>
      <c r="D119" s="132"/>
      <c r="E119" s="132"/>
      <c r="F119" s="132"/>
      <c r="G119" s="132"/>
      <c r="H119" s="132"/>
      <c r="I119" s="132"/>
    </row>
    <row r="120" spans="1:21" x14ac:dyDescent="0.2">
      <c r="A120" s="397"/>
      <c r="B120" s="397"/>
      <c r="C120" s="397"/>
      <c r="D120" s="132"/>
      <c r="E120" s="132"/>
      <c r="F120" s="132"/>
      <c r="G120" s="132"/>
      <c r="H120" s="132"/>
      <c r="I120" s="132"/>
    </row>
    <row r="121" spans="1:21" x14ac:dyDescent="0.2">
      <c r="A121" s="397"/>
      <c r="B121" s="397"/>
      <c r="C121" s="397"/>
      <c r="D121" s="132"/>
      <c r="E121" s="132"/>
      <c r="F121" s="132"/>
      <c r="G121" s="132"/>
      <c r="H121" s="132"/>
      <c r="I121" s="132"/>
    </row>
    <row r="122" spans="1:21" x14ac:dyDescent="0.2">
      <c r="A122" s="397"/>
      <c r="B122" s="397"/>
      <c r="C122" s="397"/>
      <c r="D122" s="132"/>
      <c r="E122" s="132"/>
      <c r="F122" s="132"/>
      <c r="G122" s="132"/>
      <c r="H122" s="132"/>
      <c r="I122" s="132"/>
    </row>
    <row r="123" spans="1:21" x14ac:dyDescent="0.2">
      <c r="A123" s="397"/>
      <c r="B123" s="397"/>
      <c r="C123" s="397"/>
      <c r="D123" s="132"/>
      <c r="E123" s="132"/>
      <c r="F123" s="132"/>
      <c r="G123" s="132"/>
      <c r="H123" s="132"/>
      <c r="I123" s="132"/>
    </row>
    <row r="124" spans="1:21" x14ac:dyDescent="0.2">
      <c r="A124" s="397"/>
      <c r="B124" s="397"/>
      <c r="C124" s="397"/>
      <c r="D124" s="132"/>
      <c r="E124" s="132"/>
      <c r="F124" s="132"/>
      <c r="G124" s="132"/>
      <c r="H124" s="132"/>
      <c r="I124" s="132"/>
    </row>
    <row r="125" spans="1:21" x14ac:dyDescent="0.2">
      <c r="A125" s="397"/>
      <c r="B125" s="397"/>
      <c r="C125" s="397"/>
      <c r="D125" s="132"/>
      <c r="E125" s="132"/>
      <c r="F125" s="132"/>
      <c r="G125" s="132"/>
      <c r="H125" s="132"/>
      <c r="I125" s="132"/>
    </row>
    <row r="126" spans="1:21" x14ac:dyDescent="0.2">
      <c r="A126" s="397"/>
      <c r="B126" s="397"/>
      <c r="C126" s="397"/>
      <c r="D126" s="132"/>
      <c r="E126" s="132"/>
      <c r="F126" s="132"/>
      <c r="G126" s="132"/>
      <c r="H126" s="132"/>
      <c r="I126" s="132"/>
    </row>
    <row r="127" spans="1:21" x14ac:dyDescent="0.2">
      <c r="A127" s="397"/>
      <c r="B127" s="397"/>
      <c r="C127" s="397"/>
      <c r="D127" s="132"/>
      <c r="E127" s="132"/>
      <c r="F127" s="132"/>
      <c r="G127" s="132"/>
      <c r="H127" s="132"/>
      <c r="I127" s="132"/>
    </row>
    <row r="128" spans="1:21" x14ac:dyDescent="0.2">
      <c r="A128" s="397"/>
      <c r="B128" s="397"/>
      <c r="C128" s="397"/>
      <c r="D128" s="132"/>
      <c r="E128" s="132"/>
      <c r="F128" s="132"/>
      <c r="G128" s="132"/>
      <c r="H128" s="132"/>
      <c r="I128" s="132"/>
    </row>
    <row r="129" spans="1:9" x14ac:dyDescent="0.2">
      <c r="A129" s="397"/>
      <c r="B129" s="397"/>
      <c r="C129" s="397"/>
      <c r="D129" s="132"/>
      <c r="E129" s="132"/>
      <c r="F129" s="132"/>
      <c r="G129" s="132"/>
      <c r="H129" s="132"/>
      <c r="I129" s="132"/>
    </row>
    <row r="130" spans="1:9" ht="12.75" customHeight="1" x14ac:dyDescent="0.2">
      <c r="A130" s="397"/>
      <c r="B130" s="397"/>
      <c r="C130" s="397"/>
      <c r="D130" s="397"/>
      <c r="E130" s="132"/>
      <c r="F130" s="397"/>
      <c r="G130" s="397"/>
      <c r="H130" s="397"/>
      <c r="I130" s="132"/>
    </row>
    <row r="131" spans="1:9" x14ac:dyDescent="0.2">
      <c r="A131" s="397"/>
      <c r="B131" s="397"/>
      <c r="C131" s="397"/>
      <c r="D131" s="132"/>
      <c r="E131" s="132"/>
      <c r="F131" s="132"/>
      <c r="G131" s="132"/>
      <c r="H131" s="132"/>
      <c r="I131" s="132"/>
    </row>
    <row r="132" spans="1:9" x14ac:dyDescent="0.2">
      <c r="A132" s="397"/>
      <c r="B132" s="397"/>
      <c r="C132" s="397"/>
      <c r="D132" s="132"/>
      <c r="E132" s="132"/>
      <c r="F132" s="132"/>
      <c r="G132" s="132"/>
      <c r="H132" s="132"/>
      <c r="I132" s="132"/>
    </row>
    <row r="133" spans="1:9" x14ac:dyDescent="0.2">
      <c r="A133" s="397"/>
      <c r="B133" s="397"/>
      <c r="C133" s="397"/>
      <c r="D133" s="132"/>
      <c r="E133" s="132"/>
      <c r="F133" s="132"/>
      <c r="G133" s="132"/>
      <c r="H133" s="132"/>
      <c r="I133" s="132"/>
    </row>
    <row r="134" spans="1:9" x14ac:dyDescent="0.2">
      <c r="A134" s="397"/>
      <c r="B134" s="397"/>
      <c r="C134" s="397"/>
      <c r="D134" s="132"/>
      <c r="E134" s="132"/>
      <c r="F134" s="132"/>
      <c r="G134" s="132"/>
      <c r="H134" s="132"/>
      <c r="I134" s="132"/>
    </row>
    <row r="135" spans="1:9" x14ac:dyDescent="0.2">
      <c r="A135" s="397"/>
      <c r="B135" s="397"/>
      <c r="C135" s="397"/>
      <c r="D135" s="132"/>
      <c r="E135" s="132"/>
      <c r="F135" s="132"/>
      <c r="G135" s="132"/>
      <c r="H135" s="132"/>
      <c r="I135" s="132"/>
    </row>
    <row r="136" spans="1:9" x14ac:dyDescent="0.2">
      <c r="A136" s="397"/>
      <c r="B136" s="397"/>
      <c r="C136" s="397"/>
      <c r="D136" s="132"/>
      <c r="E136" s="132"/>
      <c r="F136" s="132"/>
      <c r="G136" s="132"/>
      <c r="H136" s="132"/>
      <c r="I136" s="132"/>
    </row>
    <row r="137" spans="1:9" x14ac:dyDescent="0.2">
      <c r="A137" s="397"/>
      <c r="B137" s="397"/>
      <c r="C137" s="397"/>
      <c r="D137" s="132"/>
      <c r="E137" s="132"/>
      <c r="F137" s="132"/>
      <c r="G137" s="132"/>
      <c r="H137" s="132"/>
      <c r="I137" s="132"/>
    </row>
    <row r="138" spans="1:9" x14ac:dyDescent="0.2">
      <c r="A138" s="397"/>
      <c r="B138" s="397"/>
      <c r="C138" s="397"/>
      <c r="D138" s="132"/>
      <c r="E138" s="132"/>
      <c r="F138" s="132"/>
      <c r="G138" s="132"/>
      <c r="H138" s="132"/>
      <c r="I138" s="132"/>
    </row>
    <row r="139" spans="1:9" x14ac:dyDescent="0.2">
      <c r="A139" s="397"/>
      <c r="B139" s="397"/>
      <c r="C139" s="397"/>
      <c r="D139" s="132"/>
      <c r="E139" s="132"/>
      <c r="F139" s="132"/>
      <c r="G139" s="132"/>
      <c r="H139" s="132"/>
      <c r="I139" s="132"/>
    </row>
    <row r="140" spans="1:9" x14ac:dyDescent="0.2">
      <c r="A140" s="397"/>
      <c r="B140" s="397"/>
      <c r="C140" s="397"/>
      <c r="D140" s="132"/>
      <c r="E140" s="132"/>
      <c r="F140" s="132"/>
      <c r="G140" s="132"/>
      <c r="H140" s="132"/>
      <c r="I140" s="132"/>
    </row>
    <row r="141" spans="1:9" x14ac:dyDescent="0.2">
      <c r="A141" s="397"/>
      <c r="B141" s="397"/>
      <c r="C141" s="397"/>
      <c r="D141" s="132"/>
      <c r="E141" s="132"/>
      <c r="F141" s="132"/>
      <c r="G141" s="132"/>
      <c r="H141" s="132"/>
      <c r="I141" s="132"/>
    </row>
  </sheetData>
  <sheetProtection sheet="1" objects="1" scenarios="1"/>
  <mergeCells count="887">
    <mergeCell ref="F5:H5"/>
    <mergeCell ref="F4:H4"/>
    <mergeCell ref="J4:M4"/>
    <mergeCell ref="O4:Q4"/>
    <mergeCell ref="J1:R1"/>
    <mergeCell ref="J2:R2"/>
    <mergeCell ref="S2:AA2"/>
    <mergeCell ref="AB5:AE5"/>
    <mergeCell ref="AK1:AS1"/>
    <mergeCell ref="AK2:AS2"/>
    <mergeCell ref="AK4:AN4"/>
    <mergeCell ref="AK5:AN5"/>
    <mergeCell ref="AP5:AR5"/>
    <mergeCell ref="AG4:AI4"/>
    <mergeCell ref="AP4:AR4"/>
    <mergeCell ref="J17:L17"/>
    <mergeCell ref="J15:M15"/>
    <mergeCell ref="J16:L16"/>
    <mergeCell ref="S4:V4"/>
    <mergeCell ref="X4:Z4"/>
    <mergeCell ref="K11:K12"/>
    <mergeCell ref="L11:L12"/>
    <mergeCell ref="M11:M12"/>
    <mergeCell ref="N11:N12"/>
    <mergeCell ref="A18:C18"/>
    <mergeCell ref="A19:C19"/>
    <mergeCell ref="A20:C20"/>
    <mergeCell ref="A21:C21"/>
    <mergeCell ref="F41:H41"/>
    <mergeCell ref="F54:H54"/>
    <mergeCell ref="A22:C22"/>
    <mergeCell ref="A23:C23"/>
    <mergeCell ref="J38:L38"/>
    <mergeCell ref="J39:L39"/>
    <mergeCell ref="J42:L42"/>
    <mergeCell ref="J41:M41"/>
    <mergeCell ref="J34:L34"/>
    <mergeCell ref="J35:L35"/>
    <mergeCell ref="J22:L22"/>
    <mergeCell ref="J23:L23"/>
    <mergeCell ref="J24:L24"/>
    <mergeCell ref="J25:L25"/>
    <mergeCell ref="J26:L26"/>
    <mergeCell ref="J18:L18"/>
    <mergeCell ref="J19:L19"/>
    <mergeCell ref="J20:L20"/>
    <mergeCell ref="J21:L21"/>
    <mergeCell ref="A64:C64"/>
    <mergeCell ref="A65:C65"/>
    <mergeCell ref="A67:D67"/>
    <mergeCell ref="A62:C62"/>
    <mergeCell ref="A63:C63"/>
    <mergeCell ref="A51:C51"/>
    <mergeCell ref="A52:C52"/>
    <mergeCell ref="A54:D54"/>
    <mergeCell ref="A55:C55"/>
    <mergeCell ref="A61:C61"/>
    <mergeCell ref="A86:C86"/>
    <mergeCell ref="A87:C87"/>
    <mergeCell ref="A88:C88"/>
    <mergeCell ref="A89:C89"/>
    <mergeCell ref="A77:C77"/>
    <mergeCell ref="A78:C78"/>
    <mergeCell ref="A80:D80"/>
    <mergeCell ref="A73:C73"/>
    <mergeCell ref="A74:C74"/>
    <mergeCell ref="A75:C75"/>
    <mergeCell ref="A76:C76"/>
    <mergeCell ref="A115:C115"/>
    <mergeCell ref="A102:C102"/>
    <mergeCell ref="A103:C103"/>
    <mergeCell ref="A98:C98"/>
    <mergeCell ref="A99:C99"/>
    <mergeCell ref="A100:C100"/>
    <mergeCell ref="A101:C101"/>
    <mergeCell ref="A90:C90"/>
    <mergeCell ref="A91:C91"/>
    <mergeCell ref="A93:D93"/>
    <mergeCell ref="J43:L43"/>
    <mergeCell ref="J44:L44"/>
    <mergeCell ref="J45:L45"/>
    <mergeCell ref="J28:M28"/>
    <mergeCell ref="J29:L29"/>
    <mergeCell ref="J30:L30"/>
    <mergeCell ref="J31:L31"/>
    <mergeCell ref="J32:L32"/>
    <mergeCell ref="J33:L33"/>
    <mergeCell ref="J36:L36"/>
    <mergeCell ref="J37:L37"/>
    <mergeCell ref="J51:L51"/>
    <mergeCell ref="J52:L52"/>
    <mergeCell ref="J54:M54"/>
    <mergeCell ref="J55:L55"/>
    <mergeCell ref="J56:L56"/>
    <mergeCell ref="J46:L46"/>
    <mergeCell ref="J47:L47"/>
    <mergeCell ref="J48:L48"/>
    <mergeCell ref="J49:L49"/>
    <mergeCell ref="J50:L50"/>
    <mergeCell ref="J63:L63"/>
    <mergeCell ref="J64:L64"/>
    <mergeCell ref="J65:L65"/>
    <mergeCell ref="J67:M67"/>
    <mergeCell ref="J68:L68"/>
    <mergeCell ref="J57:L57"/>
    <mergeCell ref="J58:L58"/>
    <mergeCell ref="J59:L59"/>
    <mergeCell ref="J60:L60"/>
    <mergeCell ref="J61:L61"/>
    <mergeCell ref="J62:L62"/>
    <mergeCell ref="J75:L75"/>
    <mergeCell ref="J76:L76"/>
    <mergeCell ref="J77:L77"/>
    <mergeCell ref="J78:L78"/>
    <mergeCell ref="J80:M80"/>
    <mergeCell ref="J69:L69"/>
    <mergeCell ref="J70:L70"/>
    <mergeCell ref="J71:L71"/>
    <mergeCell ref="J72:L72"/>
    <mergeCell ref="J73:L73"/>
    <mergeCell ref="J74:L74"/>
    <mergeCell ref="S20:U20"/>
    <mergeCell ref="S21:U21"/>
    <mergeCell ref="J110:L110"/>
    <mergeCell ref="J111:L111"/>
    <mergeCell ref="J112:L112"/>
    <mergeCell ref="J113:L113"/>
    <mergeCell ref="J114:L114"/>
    <mergeCell ref="J115:L115"/>
    <mergeCell ref="J106:L106"/>
    <mergeCell ref="S28:V28"/>
    <mergeCell ref="S29:U29"/>
    <mergeCell ref="S30:U30"/>
    <mergeCell ref="S31:U31"/>
    <mergeCell ref="J107:L107"/>
    <mergeCell ref="J108:L108"/>
    <mergeCell ref="J109:L109"/>
    <mergeCell ref="J99:L99"/>
    <mergeCell ref="J100:L100"/>
    <mergeCell ref="J101:L101"/>
    <mergeCell ref="J102:L102"/>
    <mergeCell ref="J103:L103"/>
    <mergeCell ref="J104:L104"/>
    <mergeCell ref="J94:L94"/>
    <mergeCell ref="J95:L95"/>
    <mergeCell ref="S32:U32"/>
    <mergeCell ref="S22:U22"/>
    <mergeCell ref="S23:U23"/>
    <mergeCell ref="S24:U24"/>
    <mergeCell ref="S25:U25"/>
    <mergeCell ref="S26:U26"/>
    <mergeCell ref="S39:U39"/>
    <mergeCell ref="S41:V41"/>
    <mergeCell ref="J116:L116"/>
    <mergeCell ref="J96:L96"/>
    <mergeCell ref="J97:L97"/>
    <mergeCell ref="J98:L98"/>
    <mergeCell ref="J87:L87"/>
    <mergeCell ref="J88:L88"/>
    <mergeCell ref="J89:L89"/>
    <mergeCell ref="J90:L90"/>
    <mergeCell ref="J91:L91"/>
    <mergeCell ref="J93:M93"/>
    <mergeCell ref="J81:L81"/>
    <mergeCell ref="J82:L82"/>
    <mergeCell ref="J83:L83"/>
    <mergeCell ref="J84:L84"/>
    <mergeCell ref="J85:L85"/>
    <mergeCell ref="J86:L86"/>
    <mergeCell ref="S42:U42"/>
    <mergeCell ref="S43:U43"/>
    <mergeCell ref="S44:U44"/>
    <mergeCell ref="S33:U33"/>
    <mergeCell ref="S34:U34"/>
    <mergeCell ref="S35:U35"/>
    <mergeCell ref="S36:U36"/>
    <mergeCell ref="S37:U37"/>
    <mergeCell ref="S38:U38"/>
    <mergeCell ref="S51:U51"/>
    <mergeCell ref="S52:U52"/>
    <mergeCell ref="S54:V54"/>
    <mergeCell ref="S55:U55"/>
    <mergeCell ref="S56:U56"/>
    <mergeCell ref="S45:U45"/>
    <mergeCell ref="S46:U46"/>
    <mergeCell ref="S47:U47"/>
    <mergeCell ref="S48:U48"/>
    <mergeCell ref="S49:U49"/>
    <mergeCell ref="S50:U50"/>
    <mergeCell ref="S63:U63"/>
    <mergeCell ref="S64:U64"/>
    <mergeCell ref="S65:U65"/>
    <mergeCell ref="S67:V67"/>
    <mergeCell ref="S68:U68"/>
    <mergeCell ref="S57:U57"/>
    <mergeCell ref="S58:U58"/>
    <mergeCell ref="S59:U59"/>
    <mergeCell ref="S60:U60"/>
    <mergeCell ref="S61:U61"/>
    <mergeCell ref="S62:U62"/>
    <mergeCell ref="S75:U75"/>
    <mergeCell ref="S76:U76"/>
    <mergeCell ref="S77:U77"/>
    <mergeCell ref="S78:U78"/>
    <mergeCell ref="S80:V80"/>
    <mergeCell ref="S69:U69"/>
    <mergeCell ref="S70:U70"/>
    <mergeCell ref="S71:U71"/>
    <mergeCell ref="S72:U72"/>
    <mergeCell ref="S73:U73"/>
    <mergeCell ref="S74:U74"/>
    <mergeCell ref="S87:U87"/>
    <mergeCell ref="S88:U88"/>
    <mergeCell ref="S89:U89"/>
    <mergeCell ref="S90:U90"/>
    <mergeCell ref="S91:U91"/>
    <mergeCell ref="S93:V93"/>
    <mergeCell ref="S81:U81"/>
    <mergeCell ref="S82:U82"/>
    <mergeCell ref="S83:U83"/>
    <mergeCell ref="S84:U84"/>
    <mergeCell ref="S85:U85"/>
    <mergeCell ref="S86:U86"/>
    <mergeCell ref="S108:U108"/>
    <mergeCell ref="S109:U109"/>
    <mergeCell ref="S99:U99"/>
    <mergeCell ref="S100:U100"/>
    <mergeCell ref="S101:U101"/>
    <mergeCell ref="S102:U102"/>
    <mergeCell ref="S103:U103"/>
    <mergeCell ref="S104:U104"/>
    <mergeCell ref="S94:U94"/>
    <mergeCell ref="S95:U95"/>
    <mergeCell ref="S96:U96"/>
    <mergeCell ref="S97:U97"/>
    <mergeCell ref="S98:U98"/>
    <mergeCell ref="A24:C24"/>
    <mergeCell ref="A25:C25"/>
    <mergeCell ref="A26:C26"/>
    <mergeCell ref="A28:D28"/>
    <mergeCell ref="A1:I1"/>
    <mergeCell ref="A2:I2"/>
    <mergeCell ref="F28:H28"/>
    <mergeCell ref="S116:U116"/>
    <mergeCell ref="A4:D4"/>
    <mergeCell ref="A5:D5"/>
    <mergeCell ref="A8:I8"/>
    <mergeCell ref="A15:D15"/>
    <mergeCell ref="A16:C16"/>
    <mergeCell ref="A17:C17"/>
    <mergeCell ref="F15:H15"/>
    <mergeCell ref="S110:U110"/>
    <mergeCell ref="S111:U111"/>
    <mergeCell ref="S112:U112"/>
    <mergeCell ref="S113:U113"/>
    <mergeCell ref="S114:U114"/>
    <mergeCell ref="S115:U115"/>
    <mergeCell ref="S105:V105"/>
    <mergeCell ref="S106:U106"/>
    <mergeCell ref="S107:U107"/>
    <mergeCell ref="A45:C45"/>
    <mergeCell ref="A46:C46"/>
    <mergeCell ref="A47:C47"/>
    <mergeCell ref="A48:C48"/>
    <mergeCell ref="A29:C29"/>
    <mergeCell ref="A30:C30"/>
    <mergeCell ref="A31:C31"/>
    <mergeCell ref="A32:C32"/>
    <mergeCell ref="A33:C33"/>
    <mergeCell ref="A34:C34"/>
    <mergeCell ref="A38:C38"/>
    <mergeCell ref="A39:C39"/>
    <mergeCell ref="A41:D41"/>
    <mergeCell ref="A42:C42"/>
    <mergeCell ref="A35:C35"/>
    <mergeCell ref="A36:C36"/>
    <mergeCell ref="A37:C37"/>
    <mergeCell ref="A43:C43"/>
    <mergeCell ref="A44:C44"/>
    <mergeCell ref="A11:A12"/>
    <mergeCell ref="A94:C94"/>
    <mergeCell ref="A95:C95"/>
    <mergeCell ref="A96:C96"/>
    <mergeCell ref="A97:C97"/>
    <mergeCell ref="F80:H80"/>
    <mergeCell ref="A81:C81"/>
    <mergeCell ref="A82:C82"/>
    <mergeCell ref="A83:C83"/>
    <mergeCell ref="A84:C84"/>
    <mergeCell ref="A85:C85"/>
    <mergeCell ref="F67:H67"/>
    <mergeCell ref="A68:C68"/>
    <mergeCell ref="A69:C69"/>
    <mergeCell ref="A70:C70"/>
    <mergeCell ref="A71:C71"/>
    <mergeCell ref="A72:C72"/>
    <mergeCell ref="A56:C56"/>
    <mergeCell ref="A57:C57"/>
    <mergeCell ref="A58:C58"/>
    <mergeCell ref="A59:C59"/>
    <mergeCell ref="A60:C60"/>
    <mergeCell ref="A49:C49"/>
    <mergeCell ref="A50:C50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S1:AA1"/>
    <mergeCell ref="AB1:AJ1"/>
    <mergeCell ref="AB2:AJ2"/>
    <mergeCell ref="AB4:AE4"/>
    <mergeCell ref="S11:S12"/>
    <mergeCell ref="T11:T12"/>
    <mergeCell ref="U11:U12"/>
    <mergeCell ref="V11:V12"/>
    <mergeCell ref="W11:W12"/>
    <mergeCell ref="X11:X12"/>
    <mergeCell ref="Y11:Y12"/>
    <mergeCell ref="Z11:Z12"/>
    <mergeCell ref="AA11:AA12"/>
    <mergeCell ref="AB11:AB12"/>
    <mergeCell ref="AC11:AC12"/>
    <mergeCell ref="AD11:AD12"/>
    <mergeCell ref="AE11:AE12"/>
    <mergeCell ref="AF11:AF12"/>
    <mergeCell ref="AG5:AI5"/>
    <mergeCell ref="AI11:AI12"/>
    <mergeCell ref="AJ11:AJ12"/>
    <mergeCell ref="AB15:AE15"/>
    <mergeCell ref="AB16:AD16"/>
    <mergeCell ref="AB17:AD17"/>
    <mergeCell ref="AB18:AD18"/>
    <mergeCell ref="AB19:AD19"/>
    <mergeCell ref="O11:O12"/>
    <mergeCell ref="P11:P12"/>
    <mergeCell ref="Q11:Q12"/>
    <mergeCell ref="R11:R12"/>
    <mergeCell ref="S15:V15"/>
    <mergeCell ref="S16:U16"/>
    <mergeCell ref="S17:U17"/>
    <mergeCell ref="S18:U18"/>
    <mergeCell ref="S19:U19"/>
    <mergeCell ref="AB20:AD20"/>
    <mergeCell ref="AB21:AD21"/>
    <mergeCell ref="AB22:AD22"/>
    <mergeCell ref="AB23:AD23"/>
    <mergeCell ref="AB24:AD24"/>
    <mergeCell ref="AB25:AD25"/>
    <mergeCell ref="AB26:AD26"/>
    <mergeCell ref="AG11:AG12"/>
    <mergeCell ref="AH11:AH12"/>
    <mergeCell ref="AB28:AE28"/>
    <mergeCell ref="AB29:AD29"/>
    <mergeCell ref="AB30:AD30"/>
    <mergeCell ref="AB31:AD31"/>
    <mergeCell ref="AB32:AD32"/>
    <mergeCell ref="AB33:AD33"/>
    <mergeCell ref="AB34:AD34"/>
    <mergeCell ref="AB35:AD35"/>
    <mergeCell ref="AB36:AD36"/>
    <mergeCell ref="AB37:AD37"/>
    <mergeCell ref="AB38:AD38"/>
    <mergeCell ref="AB39:AD39"/>
    <mergeCell ref="AB41:AE41"/>
    <mergeCell ref="AB42:AD42"/>
    <mergeCell ref="AB43:AD43"/>
    <mergeCell ref="AB44:AD44"/>
    <mergeCell ref="AB45:AD45"/>
    <mergeCell ref="AB46:AD46"/>
    <mergeCell ref="AB47:AD47"/>
    <mergeCell ref="AB48:AD48"/>
    <mergeCell ref="AB49:AD49"/>
    <mergeCell ref="AB50:AD50"/>
    <mergeCell ref="AB51:AD51"/>
    <mergeCell ref="AB52:AD52"/>
    <mergeCell ref="AB54:AE54"/>
    <mergeCell ref="AB55:AD55"/>
    <mergeCell ref="AB56:AD56"/>
    <mergeCell ref="AB57:AD57"/>
    <mergeCell ref="AB58:AD58"/>
    <mergeCell ref="AB59:AD59"/>
    <mergeCell ref="AB60:AD60"/>
    <mergeCell ref="AB61:AD61"/>
    <mergeCell ref="AB62:AD62"/>
    <mergeCell ref="AB63:AD63"/>
    <mergeCell ref="AB64:AD64"/>
    <mergeCell ref="AB65:AD65"/>
    <mergeCell ref="AB67:AE67"/>
    <mergeCell ref="AB68:AD68"/>
    <mergeCell ref="AB69:AD69"/>
    <mergeCell ref="AB70:AD70"/>
    <mergeCell ref="AB71:AD71"/>
    <mergeCell ref="AB72:AD72"/>
    <mergeCell ref="AB73:AD73"/>
    <mergeCell ref="AB74:AD74"/>
    <mergeCell ref="AB75:AD75"/>
    <mergeCell ref="AB76:AD76"/>
    <mergeCell ref="AB77:AD77"/>
    <mergeCell ref="AB78:AD78"/>
    <mergeCell ref="AB80:AE80"/>
    <mergeCell ref="AB81:AD81"/>
    <mergeCell ref="AB82:AD82"/>
    <mergeCell ref="AB83:AD83"/>
    <mergeCell ref="AB84:AD84"/>
    <mergeCell ref="AB85:AD85"/>
    <mergeCell ref="AB86:AD86"/>
    <mergeCell ref="AB87:AD87"/>
    <mergeCell ref="AB88:AD88"/>
    <mergeCell ref="AB89:AD89"/>
    <mergeCell ref="AB90:AD90"/>
    <mergeCell ref="AB91:AD91"/>
    <mergeCell ref="AB93:AE93"/>
    <mergeCell ref="AB94:AD94"/>
    <mergeCell ref="AB95:AD95"/>
    <mergeCell ref="AB96:AD96"/>
    <mergeCell ref="AB97:AD97"/>
    <mergeCell ref="AB98:AD98"/>
    <mergeCell ref="AB99:AD99"/>
    <mergeCell ref="AB100:AD100"/>
    <mergeCell ref="AB101:AD101"/>
    <mergeCell ref="AB102:AD102"/>
    <mergeCell ref="AB103:AD103"/>
    <mergeCell ref="AB104:AD104"/>
    <mergeCell ref="AK11:AK12"/>
    <mergeCell ref="AL11:AL12"/>
    <mergeCell ref="AM11:AM12"/>
    <mergeCell ref="AN11:AN12"/>
    <mergeCell ref="AO11:AO12"/>
    <mergeCell ref="AP11:AP12"/>
    <mergeCell ref="AQ11:AQ12"/>
    <mergeCell ref="AR11:AR12"/>
    <mergeCell ref="AS11:AS12"/>
    <mergeCell ref="AK15:AN15"/>
    <mergeCell ref="AK16:AM16"/>
    <mergeCell ref="AK17:AM17"/>
    <mergeCell ref="AK18:AM18"/>
    <mergeCell ref="AK19:AM19"/>
    <mergeCell ref="AK20:AM20"/>
    <mergeCell ref="AK21:AM21"/>
    <mergeCell ref="AK22:AM22"/>
    <mergeCell ref="AK23:AM23"/>
    <mergeCell ref="AK24:AM24"/>
    <mergeCell ref="AK25:AM25"/>
    <mergeCell ref="AK26:AM26"/>
    <mergeCell ref="AK28:AN28"/>
    <mergeCell ref="AK29:AM29"/>
    <mergeCell ref="AK30:AM30"/>
    <mergeCell ref="AK31:AM31"/>
    <mergeCell ref="AK32:AM32"/>
    <mergeCell ref="AK33:AM33"/>
    <mergeCell ref="AK34:AM34"/>
    <mergeCell ref="AK35:AM35"/>
    <mergeCell ref="AK36:AM36"/>
    <mergeCell ref="AK37:AM37"/>
    <mergeCell ref="AK38:AM38"/>
    <mergeCell ref="AK39:AM39"/>
    <mergeCell ref="AK41:AN41"/>
    <mergeCell ref="AK42:AM42"/>
    <mergeCell ref="AK43:AM43"/>
    <mergeCell ref="AK44:AM44"/>
    <mergeCell ref="AK45:AM45"/>
    <mergeCell ref="AK46:AM46"/>
    <mergeCell ref="AK47:AM47"/>
    <mergeCell ref="AK48:AM48"/>
    <mergeCell ref="AK49:AM49"/>
    <mergeCell ref="AK50:AM50"/>
    <mergeCell ref="AK51:AM51"/>
    <mergeCell ref="AK52:AM52"/>
    <mergeCell ref="AK54:AN54"/>
    <mergeCell ref="AK55:AM55"/>
    <mergeCell ref="AK56:AM56"/>
    <mergeCell ref="AK57:AM57"/>
    <mergeCell ref="AK58:AM58"/>
    <mergeCell ref="AK59:AM59"/>
    <mergeCell ref="AK60:AM60"/>
    <mergeCell ref="AK61:AM61"/>
    <mergeCell ref="AK62:AM62"/>
    <mergeCell ref="AK63:AM63"/>
    <mergeCell ref="AK64:AM64"/>
    <mergeCell ref="AK65:AM65"/>
    <mergeCell ref="AK67:AN67"/>
    <mergeCell ref="AK68:AM68"/>
    <mergeCell ref="AK69:AM69"/>
    <mergeCell ref="AK70:AM70"/>
    <mergeCell ref="AK71:AM71"/>
    <mergeCell ref="AK72:AM72"/>
    <mergeCell ref="AK73:AM73"/>
    <mergeCell ref="AK74:AM74"/>
    <mergeCell ref="AK75:AM75"/>
    <mergeCell ref="AK76:AM76"/>
    <mergeCell ref="AK77:AM77"/>
    <mergeCell ref="AK78:AM78"/>
    <mergeCell ref="AK80:AN80"/>
    <mergeCell ref="AK81:AM81"/>
    <mergeCell ref="AK82:AM82"/>
    <mergeCell ref="AK83:AM83"/>
    <mergeCell ref="AK84:AM84"/>
    <mergeCell ref="AK85:AM85"/>
    <mergeCell ref="AK86:AM86"/>
    <mergeCell ref="AK87:AM87"/>
    <mergeCell ref="AK88:AM88"/>
    <mergeCell ref="AK89:AM89"/>
    <mergeCell ref="AK90:AM90"/>
    <mergeCell ref="AK91:AM91"/>
    <mergeCell ref="AK93:AN93"/>
    <mergeCell ref="AK94:AM94"/>
    <mergeCell ref="AK95:AM95"/>
    <mergeCell ref="AK96:AM96"/>
    <mergeCell ref="AK97:AM97"/>
    <mergeCell ref="AK98:AM98"/>
    <mergeCell ref="AK99:AM99"/>
    <mergeCell ref="AK100:AM100"/>
    <mergeCell ref="AK101:AM101"/>
    <mergeCell ref="AK102:AM102"/>
    <mergeCell ref="AK103:AM103"/>
    <mergeCell ref="AK104:AM104"/>
    <mergeCell ref="AT1:BB1"/>
    <mergeCell ref="AT2:BB2"/>
    <mergeCell ref="AT4:AW4"/>
    <mergeCell ref="AY4:BA4"/>
    <mergeCell ref="AT5:AW5"/>
    <mergeCell ref="AY5:BA5"/>
    <mergeCell ref="AT11:AT12"/>
    <mergeCell ref="AU11:AU12"/>
    <mergeCell ref="AV11:AV12"/>
    <mergeCell ref="AW11:AW12"/>
    <mergeCell ref="AX11:AX12"/>
    <mergeCell ref="AY11:AY12"/>
    <mergeCell ref="AZ11:AZ12"/>
    <mergeCell ref="BA11:BA12"/>
    <mergeCell ref="BB11:BB12"/>
    <mergeCell ref="AT15:AW15"/>
    <mergeCell ref="AT16:AV16"/>
    <mergeCell ref="AT17:AV17"/>
    <mergeCell ref="AT18:AV18"/>
    <mergeCell ref="AT19:AV19"/>
    <mergeCell ref="AT20:AV20"/>
    <mergeCell ref="AT21:AV21"/>
    <mergeCell ref="AT22:AV22"/>
    <mergeCell ref="AT23:AV23"/>
    <mergeCell ref="AT24:AV24"/>
    <mergeCell ref="AT25:AV25"/>
    <mergeCell ref="AT26:AV26"/>
    <mergeCell ref="AT28:AW28"/>
    <mergeCell ref="AT29:AV29"/>
    <mergeCell ref="AT30:AV30"/>
    <mergeCell ref="AT31:AV31"/>
    <mergeCell ref="AT32:AV32"/>
    <mergeCell ref="AT33:AV33"/>
    <mergeCell ref="AT34:AV34"/>
    <mergeCell ref="AT35:AV35"/>
    <mergeCell ref="AT36:AV36"/>
    <mergeCell ref="AT37:AV37"/>
    <mergeCell ref="AT38:AV38"/>
    <mergeCell ref="AT39:AV39"/>
    <mergeCell ref="AT41:AW41"/>
    <mergeCell ref="AT42:AV42"/>
    <mergeCell ref="AT43:AV43"/>
    <mergeCell ref="AT44:AV44"/>
    <mergeCell ref="AT45:AV45"/>
    <mergeCell ref="AT46:AV46"/>
    <mergeCell ref="AT47:AV47"/>
    <mergeCell ref="AT48:AV48"/>
    <mergeCell ref="AT49:AV49"/>
    <mergeCell ref="AT50:AV50"/>
    <mergeCell ref="AT51:AV51"/>
    <mergeCell ref="AT52:AV52"/>
    <mergeCell ref="AT54:AW54"/>
    <mergeCell ref="AT55:AV55"/>
    <mergeCell ref="AT56:AV56"/>
    <mergeCell ref="AT57:AV57"/>
    <mergeCell ref="AT58:AV58"/>
    <mergeCell ref="AT59:AV59"/>
    <mergeCell ref="AT60:AV60"/>
    <mergeCell ref="AT61:AV61"/>
    <mergeCell ref="AT62:AV62"/>
    <mergeCell ref="AT63:AV63"/>
    <mergeCell ref="AT64:AV64"/>
    <mergeCell ref="AT65:AV65"/>
    <mergeCell ref="AT67:AW67"/>
    <mergeCell ref="AT68:AV68"/>
    <mergeCell ref="AT69:AV69"/>
    <mergeCell ref="AT70:AV70"/>
    <mergeCell ref="AT71:AV71"/>
    <mergeCell ref="AT72:AV72"/>
    <mergeCell ref="AT73:AV73"/>
    <mergeCell ref="AT74:AV74"/>
    <mergeCell ref="AT75:AV75"/>
    <mergeCell ref="AT76:AV76"/>
    <mergeCell ref="AT77:AV77"/>
    <mergeCell ref="AT78:AV78"/>
    <mergeCell ref="AT80:AW80"/>
    <mergeCell ref="AT81:AV81"/>
    <mergeCell ref="AT82:AV82"/>
    <mergeCell ref="AT83:AV83"/>
    <mergeCell ref="AT84:AV84"/>
    <mergeCell ref="AT85:AV85"/>
    <mergeCell ref="AT86:AV86"/>
    <mergeCell ref="AT87:AV87"/>
    <mergeCell ref="AT88:AV88"/>
    <mergeCell ref="AT89:AV89"/>
    <mergeCell ref="AT90:AV90"/>
    <mergeCell ref="AT91:AV91"/>
    <mergeCell ref="AT93:AW93"/>
    <mergeCell ref="AT94:AV94"/>
    <mergeCell ref="AT95:AV95"/>
    <mergeCell ref="AT96:AV96"/>
    <mergeCell ref="AT97:AV97"/>
    <mergeCell ref="AT98:AV98"/>
    <mergeCell ref="AT99:AV99"/>
    <mergeCell ref="AT100:AV100"/>
    <mergeCell ref="AT101:AV101"/>
    <mergeCell ref="AT102:AV102"/>
    <mergeCell ref="AT103:AV103"/>
    <mergeCell ref="AT104:AV104"/>
    <mergeCell ref="BC1:BK1"/>
    <mergeCell ref="BC2:BK2"/>
    <mergeCell ref="BC4:BF4"/>
    <mergeCell ref="BH4:BJ4"/>
    <mergeCell ref="BC5:BF5"/>
    <mergeCell ref="BH5:BJ5"/>
    <mergeCell ref="BC11:BC12"/>
    <mergeCell ref="BD11:BD12"/>
    <mergeCell ref="BE11:BE12"/>
    <mergeCell ref="BF11:BF12"/>
    <mergeCell ref="BG11:BG12"/>
    <mergeCell ref="BH11:BH12"/>
    <mergeCell ref="BI11:BI12"/>
    <mergeCell ref="BJ11:BJ12"/>
    <mergeCell ref="BK11:BK12"/>
    <mergeCell ref="BC15:BF15"/>
    <mergeCell ref="BC16:BE16"/>
    <mergeCell ref="BC17:BE17"/>
    <mergeCell ref="BC18:BE18"/>
    <mergeCell ref="BC19:BE19"/>
    <mergeCell ref="BC20:BE20"/>
    <mergeCell ref="BC21:BE21"/>
    <mergeCell ref="BC22:BE22"/>
    <mergeCell ref="BC23:BE23"/>
    <mergeCell ref="BC24:BE24"/>
    <mergeCell ref="BC25:BE25"/>
    <mergeCell ref="BC26:BE26"/>
    <mergeCell ref="BC28:BF28"/>
    <mergeCell ref="BC29:BE29"/>
    <mergeCell ref="BC30:BE30"/>
    <mergeCell ref="BC31:BE31"/>
    <mergeCell ref="BC32:BE32"/>
    <mergeCell ref="BC33:BE33"/>
    <mergeCell ref="BC34:BE34"/>
    <mergeCell ref="BC35:BE35"/>
    <mergeCell ref="BC36:BE36"/>
    <mergeCell ref="BC37:BE37"/>
    <mergeCell ref="BC38:BE38"/>
    <mergeCell ref="BC39:BE39"/>
    <mergeCell ref="BC41:BF41"/>
    <mergeCell ref="BC42:BE42"/>
    <mergeCell ref="BC43:BE43"/>
    <mergeCell ref="BC44:BE44"/>
    <mergeCell ref="BC45:BE45"/>
    <mergeCell ref="BC46:BE46"/>
    <mergeCell ref="BC47:BE47"/>
    <mergeCell ref="BC48:BE48"/>
    <mergeCell ref="BC49:BE49"/>
    <mergeCell ref="BC50:BE50"/>
    <mergeCell ref="BC51:BE51"/>
    <mergeCell ref="BC52:BE52"/>
    <mergeCell ref="BC54:BF54"/>
    <mergeCell ref="BC55:BE55"/>
    <mergeCell ref="BC56:BE56"/>
    <mergeCell ref="BC71:BE71"/>
    <mergeCell ref="BC72:BE72"/>
    <mergeCell ref="BC73:BE73"/>
    <mergeCell ref="BC74:BE74"/>
    <mergeCell ref="BC75:BE75"/>
    <mergeCell ref="BC57:BE57"/>
    <mergeCell ref="BC58:BE58"/>
    <mergeCell ref="BC59:BE59"/>
    <mergeCell ref="BC60:BE60"/>
    <mergeCell ref="BC61:BE61"/>
    <mergeCell ref="BC62:BE62"/>
    <mergeCell ref="BC63:BE63"/>
    <mergeCell ref="BC64:BE64"/>
    <mergeCell ref="BC65:BE65"/>
    <mergeCell ref="BC94:BE94"/>
    <mergeCell ref="BC95:BE95"/>
    <mergeCell ref="BC76:BE76"/>
    <mergeCell ref="BC77:BE77"/>
    <mergeCell ref="BC78:BE78"/>
    <mergeCell ref="BC80:BF80"/>
    <mergeCell ref="BC81:BE81"/>
    <mergeCell ref="BC82:BE82"/>
    <mergeCell ref="BC83:BE83"/>
    <mergeCell ref="BC84:BE84"/>
    <mergeCell ref="BC85:BE85"/>
    <mergeCell ref="BC96:BE96"/>
    <mergeCell ref="BC97:BE97"/>
    <mergeCell ref="BC98:BE98"/>
    <mergeCell ref="BC99:BE99"/>
    <mergeCell ref="BC100:BE100"/>
    <mergeCell ref="BC101:BE101"/>
    <mergeCell ref="BC102:BE102"/>
    <mergeCell ref="BC103:BE103"/>
    <mergeCell ref="BC104:BE104"/>
    <mergeCell ref="BQ15:BS15"/>
    <mergeCell ref="BL1:BT1"/>
    <mergeCell ref="BL2:BT2"/>
    <mergeCell ref="BL4:BO4"/>
    <mergeCell ref="BQ4:BS4"/>
    <mergeCell ref="BL5:BO5"/>
    <mergeCell ref="BL11:BL12"/>
    <mergeCell ref="BM11:BM12"/>
    <mergeCell ref="BN11:BN12"/>
    <mergeCell ref="BO11:BO12"/>
    <mergeCell ref="BP11:BP12"/>
    <mergeCell ref="BQ11:BQ12"/>
    <mergeCell ref="BR11:BR12"/>
    <mergeCell ref="BS11:BS12"/>
    <mergeCell ref="BT11:BT12"/>
    <mergeCell ref="BL15:BO15"/>
    <mergeCell ref="BL16:BN16"/>
    <mergeCell ref="BL17:BN17"/>
    <mergeCell ref="BL18:BN18"/>
    <mergeCell ref="BL19:BN19"/>
    <mergeCell ref="BL20:BN20"/>
    <mergeCell ref="BL21:BN21"/>
    <mergeCell ref="BL22:BN22"/>
    <mergeCell ref="BL23:BN23"/>
    <mergeCell ref="BL24:BN24"/>
    <mergeCell ref="BL25:BN25"/>
    <mergeCell ref="BL26:BN26"/>
    <mergeCell ref="BL28:BO28"/>
    <mergeCell ref="BL29:BN29"/>
    <mergeCell ref="BL30:BN30"/>
    <mergeCell ref="BL31:BN31"/>
    <mergeCell ref="BL32:BN32"/>
    <mergeCell ref="BL33:BN33"/>
    <mergeCell ref="BL34:BN34"/>
    <mergeCell ref="BL35:BN35"/>
    <mergeCell ref="BL36:BN36"/>
    <mergeCell ref="BL37:BN37"/>
    <mergeCell ref="BL38:BN38"/>
    <mergeCell ref="BL39:BN39"/>
    <mergeCell ref="BL41:BO41"/>
    <mergeCell ref="BL42:BN42"/>
    <mergeCell ref="BL43:BN43"/>
    <mergeCell ref="BL44:BN44"/>
    <mergeCell ref="BL45:BN45"/>
    <mergeCell ref="BL46:BN46"/>
    <mergeCell ref="BL47:BN47"/>
    <mergeCell ref="BL48:BN48"/>
    <mergeCell ref="BL49:BN49"/>
    <mergeCell ref="BL50:BN50"/>
    <mergeCell ref="BL51:BN51"/>
    <mergeCell ref="BL52:BN52"/>
    <mergeCell ref="BL70:BN70"/>
    <mergeCell ref="BL71:BN71"/>
    <mergeCell ref="BL72:BN72"/>
    <mergeCell ref="BL54:BO54"/>
    <mergeCell ref="BL55:BN55"/>
    <mergeCell ref="BL56:BN56"/>
    <mergeCell ref="BL57:BN57"/>
    <mergeCell ref="BL58:BN58"/>
    <mergeCell ref="BL59:BN59"/>
    <mergeCell ref="BL60:BN60"/>
    <mergeCell ref="BL61:BN61"/>
    <mergeCell ref="BL62:BN62"/>
    <mergeCell ref="BL102:BN102"/>
    <mergeCell ref="BL103:BN103"/>
    <mergeCell ref="BL104:BN104"/>
    <mergeCell ref="AN8:AP8"/>
    <mergeCell ref="AQ8:AS8"/>
    <mergeCell ref="BL93:BO93"/>
    <mergeCell ref="BL94:BN94"/>
    <mergeCell ref="BL95:BN95"/>
    <mergeCell ref="BL96:BN96"/>
    <mergeCell ref="BL97:BN97"/>
    <mergeCell ref="BL98:BN98"/>
    <mergeCell ref="BL99:BN99"/>
    <mergeCell ref="BL100:BN100"/>
    <mergeCell ref="BL101:BN101"/>
    <mergeCell ref="BL83:BN83"/>
    <mergeCell ref="BL84:BN84"/>
    <mergeCell ref="BL85:BN85"/>
    <mergeCell ref="BL86:BN86"/>
    <mergeCell ref="BL87:BN87"/>
    <mergeCell ref="BL88:BN88"/>
    <mergeCell ref="BL89:BN89"/>
    <mergeCell ref="BL90:BN90"/>
    <mergeCell ref="BL91:BN91"/>
    <mergeCell ref="BL73:BN73"/>
    <mergeCell ref="BH15:BJ15"/>
    <mergeCell ref="BH28:BJ28"/>
    <mergeCell ref="BH41:BJ41"/>
    <mergeCell ref="BH54:BJ54"/>
    <mergeCell ref="BH67:BJ67"/>
    <mergeCell ref="BH80:BJ80"/>
    <mergeCell ref="BH93:BJ93"/>
    <mergeCell ref="AY15:BA15"/>
    <mergeCell ref="AY28:BA28"/>
    <mergeCell ref="AY41:BA41"/>
    <mergeCell ref="AY54:BA54"/>
    <mergeCell ref="AY67:BA67"/>
    <mergeCell ref="AY80:BA80"/>
    <mergeCell ref="BC86:BE86"/>
    <mergeCell ref="BC87:BE87"/>
    <mergeCell ref="BC88:BE88"/>
    <mergeCell ref="BC89:BE89"/>
    <mergeCell ref="BC90:BE90"/>
    <mergeCell ref="BC91:BE91"/>
    <mergeCell ref="BC93:BF93"/>
    <mergeCell ref="BC67:BF67"/>
    <mergeCell ref="BC68:BE68"/>
    <mergeCell ref="BC69:BE69"/>
    <mergeCell ref="BC70:BE70"/>
    <mergeCell ref="BQ28:BS28"/>
    <mergeCell ref="BQ41:BS41"/>
    <mergeCell ref="BQ54:BS54"/>
    <mergeCell ref="BQ67:BS67"/>
    <mergeCell ref="BQ80:BS80"/>
    <mergeCell ref="BQ93:BS93"/>
    <mergeCell ref="A27:C27"/>
    <mergeCell ref="A40:C40"/>
    <mergeCell ref="A92:C92"/>
    <mergeCell ref="AY93:BA93"/>
    <mergeCell ref="BL74:BN74"/>
    <mergeCell ref="BL75:BN75"/>
    <mergeCell ref="BL76:BN76"/>
    <mergeCell ref="BL77:BN77"/>
    <mergeCell ref="BL78:BN78"/>
    <mergeCell ref="BL80:BO80"/>
    <mergeCell ref="BL81:BN81"/>
    <mergeCell ref="BL82:BN82"/>
    <mergeCell ref="BL63:BN63"/>
    <mergeCell ref="BL64:BN64"/>
    <mergeCell ref="BL65:BN65"/>
    <mergeCell ref="BL67:BO67"/>
    <mergeCell ref="BL68:BN68"/>
    <mergeCell ref="BL69:BN69"/>
    <mergeCell ref="F93:H93"/>
    <mergeCell ref="A104:C104"/>
    <mergeCell ref="A105:C105"/>
    <mergeCell ref="A106:D106"/>
    <mergeCell ref="F106:H106"/>
    <mergeCell ref="A107:C107"/>
    <mergeCell ref="A108:C108"/>
    <mergeCell ref="A109:C109"/>
    <mergeCell ref="A110:C110"/>
    <mergeCell ref="F130:H130"/>
    <mergeCell ref="A131:C131"/>
    <mergeCell ref="A116:C116"/>
    <mergeCell ref="A117:C117"/>
    <mergeCell ref="A118:D118"/>
    <mergeCell ref="F118:H118"/>
    <mergeCell ref="A119:C119"/>
    <mergeCell ref="A120:C120"/>
    <mergeCell ref="A121:C121"/>
    <mergeCell ref="A122:C122"/>
    <mergeCell ref="A123:C123"/>
    <mergeCell ref="A141:C141"/>
    <mergeCell ref="A53:C53"/>
    <mergeCell ref="A66:C66"/>
    <mergeCell ref="A79:C79"/>
    <mergeCell ref="A132:C132"/>
    <mergeCell ref="A133:C133"/>
    <mergeCell ref="A134:C134"/>
    <mergeCell ref="A135:C135"/>
    <mergeCell ref="A136:C136"/>
    <mergeCell ref="A137:C137"/>
    <mergeCell ref="A138:C138"/>
    <mergeCell ref="A139:C139"/>
    <mergeCell ref="A140:C140"/>
    <mergeCell ref="A124:C124"/>
    <mergeCell ref="A125:C125"/>
    <mergeCell ref="A126:C126"/>
    <mergeCell ref="A127:C127"/>
    <mergeCell ref="A128:C128"/>
    <mergeCell ref="A129:C129"/>
    <mergeCell ref="A130:D130"/>
    <mergeCell ref="A111:C111"/>
    <mergeCell ref="A112:C112"/>
    <mergeCell ref="A113:C113"/>
    <mergeCell ref="A114:C114"/>
  </mergeCells>
  <phoneticPr fontId="1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Entry!" promptTitle="Fixture Type" xr:uid="{E27EFC72-4094-408E-A1D9-5C9945353BBA}">
          <x14:formula1>
            <xm:f>'Weight Calcs'!$A$69:$A$122</xm:f>
          </x14:formula1>
          <xm:sqref>A30:A39 BL95:BL104 A82:A91 J43:J52 J69:J78 BL43:BL53 A95:A104 BC82:BC92 J17:J26 J30:J39 S30:S39 J56:J65 J95:J104 S82:S91 S69:S78 S43:S52 S17:S26 AB43:AB52 S56:S65 S95:S104 AB17:AB26 AB56:AB65 AB30:AB39 AK69:AK78 AB95:AB104 AK30:AK39 AT56:AT66 AK43:AK52 AK82:AK91 AK56:AK65 AT17:AT27 AK95:AK104 BC56:BC66 AT30:AT40 AT69:AT79 AT43:AT53 BC17:BC27 AT95:AT104 BL56:BL66 BC30:BC40 BC69:BC79 BC43:BC53 BL17:BL27 BC95:BC104 A56:A65 BL30:BL40 BL69:BL79 A69:A78 A108:A117 A120:A129 A132:A141 A43:A52 A17:A26 J82:J91 AB69:AB78 BL82:BL92 AB82:AB91 AT82:AT92 AK17:AK26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2E6E9-BF39-4959-B908-1D37E1C50E9F}">
  <dimension ref="A1:BU32"/>
  <sheetViews>
    <sheetView topLeftCell="Z1" zoomScale="85" zoomScaleNormal="85" workbookViewId="0">
      <pane ySplit="1" topLeftCell="A2" activePane="bottomLeft" state="frozen"/>
      <selection pane="bottomLeft" activeCell="X12" sqref="X12"/>
    </sheetView>
  </sheetViews>
  <sheetFormatPr defaultRowHeight="12.75" x14ac:dyDescent="0.2"/>
  <cols>
    <col min="1" max="1" width="4.7109375" customWidth="1"/>
    <col min="2" max="2" width="18.7109375" customWidth="1"/>
    <col min="11" max="11" width="18.7109375" customWidth="1"/>
    <col min="13" max="13" width="9.5703125" customWidth="1"/>
    <col min="20" max="20" width="18.7109375" customWidth="1"/>
    <col min="29" max="29" width="18.7109375" customWidth="1"/>
    <col min="38" max="38" width="18.7109375" customWidth="1"/>
    <col min="47" max="47" width="18.7109375" customWidth="1"/>
    <col min="56" max="56" width="18.7109375" customWidth="1"/>
  </cols>
  <sheetData>
    <row r="1" spans="2:73" x14ac:dyDescent="0.2">
      <c r="B1" s="500" t="str">
        <f>'Weight Calcs'!D2</f>
        <v>VX1</v>
      </c>
      <c r="C1" s="500"/>
      <c r="D1" s="500"/>
      <c r="E1" s="500"/>
      <c r="F1" s="500"/>
      <c r="G1" s="500"/>
      <c r="H1" s="500"/>
      <c r="I1" s="500"/>
      <c r="J1" s="500"/>
      <c r="K1" s="494" t="str">
        <f>'Weight Calcs'!H2</f>
        <v>LX1</v>
      </c>
      <c r="L1" s="494"/>
      <c r="M1" s="494"/>
      <c r="N1" s="494"/>
      <c r="O1" s="494"/>
      <c r="P1" s="494"/>
      <c r="Q1" s="494"/>
      <c r="R1" s="494"/>
      <c r="S1" s="494"/>
      <c r="T1" s="501" t="str">
        <f>'Weight Calcs'!L2</f>
        <v>LX2</v>
      </c>
      <c r="U1" s="501"/>
      <c r="V1" s="501"/>
      <c r="W1" s="501"/>
      <c r="X1" s="501"/>
      <c r="Y1" s="501"/>
      <c r="Z1" s="501"/>
      <c r="AA1" s="501"/>
      <c r="AB1" s="501"/>
      <c r="AC1" s="383">
        <f>'Weight Calcs'!AE2</f>
        <v>0</v>
      </c>
      <c r="AD1" s="383"/>
      <c r="AE1" s="383"/>
      <c r="AF1" s="383"/>
      <c r="AG1" s="383"/>
      <c r="AH1" s="383"/>
      <c r="AI1" s="383"/>
      <c r="AJ1" s="383"/>
      <c r="AK1" s="383"/>
      <c r="AL1" s="384">
        <f>'Weight Calcs'!AN2</f>
        <v>0</v>
      </c>
      <c r="AM1" s="384"/>
      <c r="AN1" s="384"/>
      <c r="AO1" s="384"/>
      <c r="AP1" s="384"/>
      <c r="AQ1" s="384"/>
      <c r="AR1" s="384"/>
      <c r="AS1" s="384"/>
      <c r="AT1" s="384"/>
      <c r="AU1" s="386">
        <f>'Weight Calcs'!AW2</f>
        <v>0</v>
      </c>
      <c r="AV1" s="386"/>
      <c r="AW1" s="386"/>
      <c r="AX1" s="386"/>
      <c r="AY1" s="386"/>
      <c r="AZ1" s="386"/>
      <c r="BA1" s="386"/>
      <c r="BB1" s="386"/>
      <c r="BC1" s="386"/>
      <c r="BD1" s="385">
        <f>'Weight Calcs'!BF2</f>
        <v>0</v>
      </c>
      <c r="BE1" s="385"/>
      <c r="BF1" s="385"/>
      <c r="BG1" s="385"/>
      <c r="BH1" s="385"/>
      <c r="BI1" s="385"/>
      <c r="BJ1" s="385"/>
      <c r="BK1" s="385"/>
      <c r="BL1" s="385"/>
      <c r="BM1" s="496">
        <f>'Weight Calcs'!BO2</f>
        <v>0</v>
      </c>
      <c r="BN1" s="496"/>
      <c r="BO1" s="496"/>
      <c r="BP1" s="496"/>
      <c r="BQ1" s="496"/>
      <c r="BR1" s="496"/>
      <c r="BS1" s="496"/>
      <c r="BT1" s="496"/>
      <c r="BU1" s="496"/>
    </row>
    <row r="2" spans="2:73" x14ac:dyDescent="0.2">
      <c r="B2" s="239"/>
      <c r="C2" s="239"/>
      <c r="D2" s="239"/>
      <c r="E2" s="239"/>
      <c r="F2" s="239"/>
      <c r="G2" s="239"/>
      <c r="H2" s="239"/>
      <c r="I2" s="239"/>
      <c r="J2" s="240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</row>
    <row r="3" spans="2:73" x14ac:dyDescent="0.2">
      <c r="B3" s="502" t="s">
        <v>122</v>
      </c>
      <c r="C3" s="503"/>
      <c r="D3" s="503"/>
      <c r="E3" s="504"/>
      <c r="F3" s="289">
        <f>IF(('Weight Calcs'!E$13=0),(0),('Weight Calcs'!F$13/'Weight Calcs'!E$13))</f>
        <v>88</v>
      </c>
      <c r="G3" s="290" t="s">
        <v>123</v>
      </c>
      <c r="H3" s="291"/>
      <c r="I3" s="292"/>
      <c r="J3" s="289">
        <f>'Weight Calcs'!F$136</f>
        <v>522</v>
      </c>
      <c r="K3" s="497" t="s">
        <v>122</v>
      </c>
      <c r="L3" s="497"/>
      <c r="M3" s="497"/>
      <c r="N3" s="497"/>
      <c r="O3" s="296">
        <f>IF(('Weight Calcs'!N$13=0),(0),('Weight Calcs'!O$13/'Weight Calcs'!N$13))</f>
        <v>0</v>
      </c>
      <c r="P3" s="498" t="s">
        <v>123</v>
      </c>
      <c r="Q3" s="498"/>
      <c r="R3" s="498"/>
      <c r="S3" s="296">
        <f>'Weight Calcs'!O$136</f>
        <v>0</v>
      </c>
      <c r="T3" s="497" t="s">
        <v>122</v>
      </c>
      <c r="U3" s="497"/>
      <c r="V3" s="497"/>
      <c r="W3" s="497"/>
      <c r="X3" s="296">
        <f>IF(('Weight Calcs'!W$13=0),(0),('Weight Calcs'!X$13/'Weight Calcs'!W$13))</f>
        <v>0</v>
      </c>
      <c r="Y3" s="498" t="s">
        <v>123</v>
      </c>
      <c r="Z3" s="498"/>
      <c r="AA3" s="498"/>
      <c r="AB3" s="296">
        <f>'Weight Calcs'!X$136</f>
        <v>0</v>
      </c>
      <c r="AC3" s="497" t="s">
        <v>122</v>
      </c>
      <c r="AD3" s="497"/>
      <c r="AE3" s="497"/>
      <c r="AF3" s="497"/>
      <c r="AG3" s="296">
        <f>IF(('Weight Calcs'!AF$13=0),(0),('Weight Calcs'!AG$13/'Weight Calcs'!AF$13))</f>
        <v>0</v>
      </c>
      <c r="AH3" s="498" t="s">
        <v>123</v>
      </c>
      <c r="AI3" s="498"/>
      <c r="AJ3" s="498"/>
      <c r="AK3" s="296">
        <f>'Weight Calcs'!AG$136</f>
        <v>0</v>
      </c>
      <c r="AL3" s="497" t="s">
        <v>122</v>
      </c>
      <c r="AM3" s="497"/>
      <c r="AN3" s="497"/>
      <c r="AO3" s="497"/>
      <c r="AP3" s="296">
        <f>IF(('Weight Calcs'!AO$13=0),(0),('Weight Calcs'!AP$13/'Weight Calcs'!AO$13))</f>
        <v>0</v>
      </c>
      <c r="AQ3" s="498" t="s">
        <v>123</v>
      </c>
      <c r="AR3" s="498"/>
      <c r="AS3" s="498"/>
      <c r="AT3" s="296">
        <f>'Weight Calcs'!AP$136</f>
        <v>0</v>
      </c>
      <c r="AU3" s="497" t="s">
        <v>122</v>
      </c>
      <c r="AV3" s="497"/>
      <c r="AW3" s="497"/>
      <c r="AX3" s="497"/>
      <c r="AY3" s="296">
        <f>IF(('Weight Calcs'!AX$13=0),(0),('Weight Calcs'!AY$13/'Weight Calcs'!AX$13))</f>
        <v>0</v>
      </c>
      <c r="AZ3" s="498" t="s">
        <v>123</v>
      </c>
      <c r="BA3" s="498"/>
      <c r="BB3" s="498"/>
      <c r="BC3" s="296">
        <f>'Weight Calcs'!AY$136</f>
        <v>0</v>
      </c>
      <c r="BD3" s="497" t="s">
        <v>122</v>
      </c>
      <c r="BE3" s="497"/>
      <c r="BF3" s="497"/>
      <c r="BG3" s="497"/>
      <c r="BH3" s="296">
        <f>IF(('Weight Calcs'!BG$13=0),(0),('Weight Calcs'!BH$13/'Weight Calcs'!BG$13))</f>
        <v>0</v>
      </c>
      <c r="BI3" s="498" t="s">
        <v>123</v>
      </c>
      <c r="BJ3" s="498"/>
      <c r="BK3" s="498"/>
      <c r="BL3" s="296">
        <f>'Weight Calcs'!BH$136</f>
        <v>0</v>
      </c>
      <c r="BM3" s="497" t="s">
        <v>122</v>
      </c>
      <c r="BN3" s="497"/>
      <c r="BO3" s="497"/>
      <c r="BP3" s="497"/>
      <c r="BQ3" s="296">
        <f>IF(('Weight Calcs'!BP$13=0),(0),('Weight Calcs'!BQ$13/'Weight Calcs'!BP$13))</f>
        <v>0</v>
      </c>
      <c r="BR3" s="498" t="s">
        <v>123</v>
      </c>
      <c r="BS3" s="498"/>
      <c r="BT3" s="498"/>
      <c r="BU3" s="296">
        <f>'Weight Calcs'!BQ$136</f>
        <v>0</v>
      </c>
    </row>
    <row r="4" spans="2:73" x14ac:dyDescent="0.2">
      <c r="B4" s="505" t="s">
        <v>143</v>
      </c>
      <c r="C4" s="505"/>
      <c r="D4" s="505"/>
      <c r="E4" s="505"/>
      <c r="F4" s="174">
        <f>SUM('Weight Calcs'!E$13)</f>
        <v>4</v>
      </c>
      <c r="G4" s="506" t="s">
        <v>144</v>
      </c>
      <c r="H4" s="506"/>
      <c r="I4" s="506"/>
      <c r="J4" s="174">
        <f>'Weight Calcs'!F$135</f>
        <v>170</v>
      </c>
      <c r="K4" s="499" t="s">
        <v>143</v>
      </c>
      <c r="L4" s="499"/>
      <c r="M4" s="499"/>
      <c r="N4" s="499"/>
      <c r="O4" s="174">
        <f>SUM('Weight Calcs'!N$13)</f>
        <v>35</v>
      </c>
      <c r="P4" s="499" t="s">
        <v>144</v>
      </c>
      <c r="Q4" s="499"/>
      <c r="R4" s="499"/>
      <c r="S4" s="174">
        <f>'Weight Calcs'!O$135</f>
        <v>0</v>
      </c>
      <c r="T4" s="499" t="s">
        <v>143</v>
      </c>
      <c r="U4" s="499"/>
      <c r="V4" s="499"/>
      <c r="W4" s="499"/>
      <c r="X4" s="174">
        <f>SUM('Weight Calcs'!W$13)</f>
        <v>0</v>
      </c>
      <c r="Y4" s="499" t="s">
        <v>144</v>
      </c>
      <c r="Z4" s="499"/>
      <c r="AA4" s="499"/>
      <c r="AB4" s="174">
        <f>'Weight Calcs'!X$135</f>
        <v>0</v>
      </c>
      <c r="AC4" s="499" t="s">
        <v>143</v>
      </c>
      <c r="AD4" s="499"/>
      <c r="AE4" s="499"/>
      <c r="AF4" s="499"/>
      <c r="AG4" s="174">
        <f>SUM('Weight Calcs'!AF$13)</f>
        <v>0</v>
      </c>
      <c r="AH4" s="499" t="s">
        <v>144</v>
      </c>
      <c r="AI4" s="499"/>
      <c r="AJ4" s="499"/>
      <c r="AK4" s="174">
        <f>'Weight Calcs'!AG$135</f>
        <v>0</v>
      </c>
      <c r="AL4" s="499" t="s">
        <v>143</v>
      </c>
      <c r="AM4" s="499"/>
      <c r="AN4" s="499"/>
      <c r="AO4" s="499"/>
      <c r="AP4" s="174">
        <f>SUM('Weight Calcs'!AO$13)</f>
        <v>0</v>
      </c>
      <c r="AQ4" s="499" t="s">
        <v>144</v>
      </c>
      <c r="AR4" s="499"/>
      <c r="AS4" s="499"/>
      <c r="AT4" s="174">
        <f>'Weight Calcs'!AP$135</f>
        <v>0</v>
      </c>
      <c r="AU4" s="499" t="s">
        <v>143</v>
      </c>
      <c r="AV4" s="499"/>
      <c r="AW4" s="499"/>
      <c r="AX4" s="499"/>
      <c r="AY4" s="174">
        <f>SUM('Weight Calcs'!AX$13)</f>
        <v>0</v>
      </c>
      <c r="AZ4" s="499" t="s">
        <v>144</v>
      </c>
      <c r="BA4" s="499"/>
      <c r="BB4" s="499"/>
      <c r="BC4" s="174">
        <f>'Weight Calcs'!AY$135</f>
        <v>0</v>
      </c>
      <c r="BD4" s="499" t="s">
        <v>143</v>
      </c>
      <c r="BE4" s="499"/>
      <c r="BF4" s="499"/>
      <c r="BG4" s="499"/>
      <c r="BH4" s="174">
        <f>SUM('Weight Calcs'!BG$13)</f>
        <v>0</v>
      </c>
      <c r="BI4" s="499" t="s">
        <v>144</v>
      </c>
      <c r="BJ4" s="499"/>
      <c r="BK4" s="499"/>
      <c r="BL4" s="174">
        <f>'Weight Calcs'!BH$135</f>
        <v>0</v>
      </c>
      <c r="BM4" s="499" t="s">
        <v>143</v>
      </c>
      <c r="BN4" s="499"/>
      <c r="BO4" s="499"/>
      <c r="BP4" s="499"/>
      <c r="BQ4" s="174">
        <f>SUM('Weight Calcs'!BP$13)</f>
        <v>0</v>
      </c>
      <c r="BR4" s="499" t="s">
        <v>144</v>
      </c>
      <c r="BS4" s="499"/>
      <c r="BT4" s="499"/>
      <c r="BU4" s="174">
        <f>'Weight Calcs'!BQ$135</f>
        <v>0</v>
      </c>
    </row>
    <row r="5" spans="2:73" x14ac:dyDescent="0.2">
      <c r="B5" s="293" t="s">
        <v>124</v>
      </c>
      <c r="C5" s="239"/>
      <c r="D5" s="239"/>
      <c r="E5" s="239"/>
      <c r="F5" s="239"/>
      <c r="G5" s="239"/>
      <c r="H5" s="239"/>
      <c r="I5" s="239"/>
      <c r="J5" s="239"/>
      <c r="K5" s="293" t="s">
        <v>124</v>
      </c>
      <c r="L5" s="239"/>
      <c r="M5" s="239"/>
      <c r="N5" s="239"/>
      <c r="O5" s="239"/>
      <c r="P5" s="239"/>
      <c r="Q5" s="239"/>
      <c r="R5" s="239"/>
      <c r="S5" s="239"/>
      <c r="T5" s="293" t="s">
        <v>124</v>
      </c>
      <c r="U5" s="239"/>
      <c r="V5" s="239"/>
      <c r="W5" s="239"/>
      <c r="X5" s="239"/>
      <c r="Y5" s="239"/>
      <c r="Z5" s="239"/>
      <c r="AA5" s="239"/>
      <c r="AB5" s="239"/>
      <c r="AC5" s="293" t="s">
        <v>124</v>
      </c>
      <c r="AD5" s="239"/>
      <c r="AE5" s="239"/>
      <c r="AF5" s="239"/>
      <c r="AG5" s="239"/>
      <c r="AH5" s="239"/>
      <c r="AI5" s="239"/>
      <c r="AJ5" s="239"/>
      <c r="AK5" s="239"/>
      <c r="AL5" s="293" t="s">
        <v>124</v>
      </c>
      <c r="AM5" s="239"/>
      <c r="AN5" s="239"/>
      <c r="AO5" s="239"/>
      <c r="AP5" s="239"/>
      <c r="AQ5" s="239"/>
      <c r="AR5" s="239"/>
      <c r="AS5" s="239"/>
      <c r="AT5" s="239"/>
      <c r="AU5" s="293" t="s">
        <v>124</v>
      </c>
      <c r="AV5" s="239"/>
      <c r="AW5" s="239"/>
      <c r="AX5" s="239"/>
      <c r="AY5" s="239"/>
      <c r="AZ5" s="239"/>
      <c r="BA5" s="239"/>
      <c r="BB5" s="239"/>
      <c r="BC5" s="239"/>
      <c r="BD5" s="293" t="s">
        <v>124</v>
      </c>
      <c r="BE5" s="239"/>
      <c r="BF5" s="239"/>
      <c r="BG5" s="239"/>
      <c r="BH5" s="239"/>
      <c r="BI5" s="239"/>
      <c r="BJ5" s="239"/>
      <c r="BK5" s="239"/>
      <c r="BL5" s="239"/>
      <c r="BM5" s="293" t="s">
        <v>124</v>
      </c>
      <c r="BN5" s="239"/>
      <c r="BO5" s="239"/>
      <c r="BP5" s="239"/>
      <c r="BQ5" s="239"/>
      <c r="BR5" s="239"/>
      <c r="BS5" s="239"/>
      <c r="BT5" s="239"/>
      <c r="BU5" s="239"/>
    </row>
    <row r="6" spans="2:73" ht="13.5" customHeight="1" x14ac:dyDescent="0.2">
      <c r="B6" s="293" t="s">
        <v>145</v>
      </c>
      <c r="C6" s="239"/>
      <c r="D6" s="239"/>
      <c r="E6" s="239"/>
      <c r="F6" s="239"/>
      <c r="G6" s="239"/>
      <c r="H6" s="239"/>
      <c r="I6" s="239"/>
      <c r="J6" s="239"/>
      <c r="K6" s="293" t="s">
        <v>145</v>
      </c>
      <c r="L6" s="239"/>
      <c r="M6" s="239"/>
      <c r="N6" s="239"/>
      <c r="O6" s="239"/>
      <c r="P6" s="239"/>
      <c r="Q6" s="239"/>
      <c r="R6" s="239"/>
      <c r="S6" s="239"/>
      <c r="T6" s="293" t="s">
        <v>145</v>
      </c>
      <c r="U6" s="239"/>
      <c r="V6" s="239"/>
      <c r="W6" s="239"/>
      <c r="X6" s="239"/>
      <c r="Y6" s="239"/>
      <c r="Z6" s="239"/>
      <c r="AA6" s="239"/>
      <c r="AB6" s="239"/>
      <c r="AC6" s="293" t="s">
        <v>145</v>
      </c>
      <c r="AD6" s="239"/>
      <c r="AE6" s="239"/>
      <c r="AF6" s="239"/>
      <c r="AG6" s="239"/>
      <c r="AH6" s="239"/>
      <c r="AI6" s="239"/>
      <c r="AJ6" s="239"/>
      <c r="AK6" s="239"/>
      <c r="AL6" s="293" t="s">
        <v>145</v>
      </c>
      <c r="AM6" s="239"/>
      <c r="AN6" s="239"/>
      <c r="AO6" s="239"/>
      <c r="AP6" s="239"/>
      <c r="AQ6" s="239"/>
      <c r="AR6" s="239"/>
      <c r="AS6" s="239"/>
      <c r="AT6" s="239"/>
      <c r="AU6" s="293" t="s">
        <v>145</v>
      </c>
      <c r="AV6" s="239"/>
      <c r="AW6" s="239"/>
      <c r="AX6" s="239"/>
      <c r="AY6" s="239"/>
      <c r="AZ6" s="239"/>
      <c r="BA6" s="239"/>
      <c r="BB6" s="239"/>
      <c r="BC6" s="239"/>
      <c r="BD6" s="293" t="s">
        <v>145</v>
      </c>
      <c r="BE6" s="239"/>
      <c r="BF6" s="239"/>
      <c r="BG6" s="239"/>
      <c r="BH6" s="239"/>
      <c r="BI6" s="239"/>
      <c r="BJ6" s="239"/>
      <c r="BK6" s="239"/>
      <c r="BL6" s="239"/>
      <c r="BM6" s="293" t="s">
        <v>145</v>
      </c>
      <c r="BN6" s="239"/>
      <c r="BO6" s="239"/>
      <c r="BP6" s="239"/>
      <c r="BQ6" s="239"/>
      <c r="BR6" s="239"/>
      <c r="BS6" s="239"/>
      <c r="BT6" s="239"/>
      <c r="BU6" s="239"/>
    </row>
    <row r="7" spans="2:73" x14ac:dyDescent="0.2">
      <c r="B7" s="469" t="s">
        <v>120</v>
      </c>
      <c r="C7" s="469"/>
      <c r="D7" s="469"/>
      <c r="E7" s="469"/>
      <c r="F7" s="469"/>
      <c r="G7" s="469"/>
      <c r="H7" s="469"/>
      <c r="I7" s="469"/>
      <c r="J7" s="469"/>
      <c r="K7" s="494" t="s">
        <v>120</v>
      </c>
      <c r="L7" s="494"/>
      <c r="M7" s="494"/>
      <c r="N7" s="494"/>
      <c r="O7" s="494"/>
      <c r="P7" s="494"/>
      <c r="Q7" s="494"/>
      <c r="R7" s="494"/>
      <c r="S7" s="494"/>
      <c r="T7" s="494" t="s">
        <v>120</v>
      </c>
      <c r="U7" s="494"/>
      <c r="V7" s="494"/>
      <c r="W7" s="494"/>
      <c r="X7" s="494"/>
      <c r="Y7" s="494"/>
      <c r="Z7" s="494"/>
      <c r="AA7" s="494"/>
      <c r="AB7" s="494"/>
      <c r="AC7" s="494" t="s">
        <v>120</v>
      </c>
      <c r="AD7" s="494"/>
      <c r="AE7" s="494"/>
      <c r="AF7" s="494"/>
      <c r="AG7" s="494"/>
      <c r="AH7" s="494"/>
      <c r="AI7" s="494"/>
      <c r="AJ7" s="494"/>
      <c r="AK7" s="494"/>
      <c r="AL7" s="494" t="s">
        <v>120</v>
      </c>
      <c r="AM7" s="494"/>
      <c r="AN7" s="494"/>
      <c r="AO7" s="494"/>
      <c r="AP7" s="494"/>
      <c r="AQ7" s="494"/>
      <c r="AR7" s="494"/>
      <c r="AS7" s="494"/>
      <c r="AT7" s="494"/>
      <c r="AU7" s="494" t="s">
        <v>120</v>
      </c>
      <c r="AV7" s="494"/>
      <c r="AW7" s="494"/>
      <c r="AX7" s="494"/>
      <c r="AY7" s="494"/>
      <c r="AZ7" s="494"/>
      <c r="BA7" s="494"/>
      <c r="BB7" s="494"/>
      <c r="BC7" s="494"/>
      <c r="BD7" s="494" t="s">
        <v>120</v>
      </c>
      <c r="BE7" s="494"/>
      <c r="BF7" s="494"/>
      <c r="BG7" s="494"/>
      <c r="BH7" s="494"/>
      <c r="BI7" s="494"/>
      <c r="BJ7" s="494"/>
      <c r="BK7" s="494"/>
      <c r="BL7" s="494"/>
      <c r="BM7" s="494" t="s">
        <v>120</v>
      </c>
      <c r="BN7" s="494"/>
      <c r="BO7" s="494"/>
      <c r="BP7" s="494"/>
      <c r="BQ7" s="494"/>
      <c r="BR7" s="494"/>
      <c r="BS7" s="494"/>
      <c r="BT7" s="494"/>
      <c r="BU7" s="494"/>
    </row>
    <row r="8" spans="2:73" x14ac:dyDescent="0.2">
      <c r="B8" s="239"/>
      <c r="C8" s="283" t="s">
        <v>125</v>
      </c>
      <c r="D8" s="283" t="s">
        <v>126</v>
      </c>
      <c r="E8" s="283" t="s">
        <v>127</v>
      </c>
      <c r="F8" s="283" t="s">
        <v>207</v>
      </c>
      <c r="G8" s="283" t="s">
        <v>208</v>
      </c>
      <c r="H8" s="283" t="s">
        <v>209</v>
      </c>
      <c r="I8" s="283" t="s">
        <v>215</v>
      </c>
      <c r="J8" s="283" t="s">
        <v>216</v>
      </c>
      <c r="K8" s="239"/>
      <c r="L8" s="283" t="s">
        <v>125</v>
      </c>
      <c r="M8" s="283" t="s">
        <v>126</v>
      </c>
      <c r="N8" s="283" t="s">
        <v>127</v>
      </c>
      <c r="O8" s="283" t="s">
        <v>207</v>
      </c>
      <c r="P8" s="283" t="s">
        <v>208</v>
      </c>
      <c r="Q8" s="283" t="s">
        <v>209</v>
      </c>
      <c r="R8" s="283" t="s">
        <v>215</v>
      </c>
      <c r="S8" s="283" t="s">
        <v>216</v>
      </c>
      <c r="T8" s="239"/>
      <c r="U8" s="283" t="s">
        <v>125</v>
      </c>
      <c r="V8" s="283" t="s">
        <v>126</v>
      </c>
      <c r="W8" s="283" t="s">
        <v>127</v>
      </c>
      <c r="X8" s="283" t="s">
        <v>207</v>
      </c>
      <c r="Y8" s="283" t="s">
        <v>208</v>
      </c>
      <c r="Z8" s="283" t="s">
        <v>209</v>
      </c>
      <c r="AA8" s="283" t="s">
        <v>215</v>
      </c>
      <c r="AB8" s="283" t="s">
        <v>216</v>
      </c>
      <c r="AC8" s="239"/>
      <c r="AD8" s="283" t="s">
        <v>125</v>
      </c>
      <c r="AE8" s="283" t="s">
        <v>126</v>
      </c>
      <c r="AF8" s="283" t="s">
        <v>127</v>
      </c>
      <c r="AG8" s="283" t="s">
        <v>207</v>
      </c>
      <c r="AH8" s="283" t="s">
        <v>208</v>
      </c>
      <c r="AI8" s="283" t="s">
        <v>209</v>
      </c>
      <c r="AJ8" s="283" t="s">
        <v>215</v>
      </c>
      <c r="AK8" s="283" t="s">
        <v>216</v>
      </c>
      <c r="AL8" s="239"/>
      <c r="AM8" s="283" t="s">
        <v>125</v>
      </c>
      <c r="AN8" s="283" t="s">
        <v>126</v>
      </c>
      <c r="AO8" s="283" t="s">
        <v>127</v>
      </c>
      <c r="AP8" s="283" t="s">
        <v>207</v>
      </c>
      <c r="AQ8" s="283" t="s">
        <v>208</v>
      </c>
      <c r="AR8" s="283" t="s">
        <v>209</v>
      </c>
      <c r="AS8" s="283" t="s">
        <v>215</v>
      </c>
      <c r="AT8" s="283" t="s">
        <v>216</v>
      </c>
      <c r="AU8" s="239"/>
      <c r="AV8" s="283" t="s">
        <v>125</v>
      </c>
      <c r="AW8" s="283" t="s">
        <v>126</v>
      </c>
      <c r="AX8" s="283" t="s">
        <v>127</v>
      </c>
      <c r="AY8" s="283" t="s">
        <v>207</v>
      </c>
      <c r="AZ8" s="283" t="s">
        <v>208</v>
      </c>
      <c r="BA8" s="283" t="s">
        <v>209</v>
      </c>
      <c r="BB8" s="283" t="s">
        <v>215</v>
      </c>
      <c r="BC8" s="283" t="s">
        <v>216</v>
      </c>
      <c r="BD8" s="239"/>
      <c r="BE8" s="283" t="s">
        <v>125</v>
      </c>
      <c r="BF8" s="283" t="s">
        <v>126</v>
      </c>
      <c r="BG8" s="283" t="s">
        <v>127</v>
      </c>
      <c r="BH8" s="283" t="s">
        <v>207</v>
      </c>
      <c r="BI8" s="283" t="s">
        <v>208</v>
      </c>
      <c r="BJ8" s="283" t="s">
        <v>209</v>
      </c>
      <c r="BK8" s="283" t="s">
        <v>215</v>
      </c>
      <c r="BL8" s="283" t="s">
        <v>216</v>
      </c>
      <c r="BM8" s="239"/>
      <c r="BN8" s="283" t="s">
        <v>125</v>
      </c>
      <c r="BO8" s="283" t="s">
        <v>126</v>
      </c>
      <c r="BP8" s="283" t="s">
        <v>127</v>
      </c>
      <c r="BQ8" s="283" t="s">
        <v>207</v>
      </c>
      <c r="BR8" s="283" t="s">
        <v>208</v>
      </c>
      <c r="BS8" s="283" t="s">
        <v>209</v>
      </c>
      <c r="BT8" s="283" t="s">
        <v>215</v>
      </c>
      <c r="BU8" s="283" t="s">
        <v>216</v>
      </c>
    </row>
    <row r="9" spans="2:73" x14ac:dyDescent="0.2">
      <c r="B9" s="245"/>
      <c r="C9" s="174">
        <f>0.5*J$3</f>
        <v>261</v>
      </c>
      <c r="D9" s="174">
        <f>0.5*J$3</f>
        <v>261</v>
      </c>
      <c r="E9" s="174"/>
      <c r="F9" s="175"/>
      <c r="G9" s="175"/>
      <c r="H9" s="175"/>
      <c r="I9" s="175"/>
      <c r="J9" s="175"/>
      <c r="K9" s="245"/>
      <c r="L9" s="174">
        <f>0.5*S$3</f>
        <v>0</v>
      </c>
      <c r="M9" s="174">
        <f>0.5*S$3</f>
        <v>0</v>
      </c>
      <c r="N9" s="174"/>
      <c r="O9" s="174"/>
      <c r="P9" s="174"/>
      <c r="Q9" s="174"/>
      <c r="R9" s="174"/>
      <c r="S9" s="174"/>
      <c r="T9" s="245"/>
      <c r="U9" s="174">
        <f>0.5*AB$3</f>
        <v>0</v>
      </c>
      <c r="V9" s="174">
        <f>0.5*AB$3</f>
        <v>0</v>
      </c>
      <c r="W9" s="174"/>
      <c r="X9" s="174"/>
      <c r="Y9" s="174"/>
      <c r="Z9" s="174"/>
      <c r="AA9" s="174"/>
      <c r="AB9" s="174"/>
      <c r="AC9" s="245"/>
      <c r="AD9" s="174">
        <f>0.5*AK$3</f>
        <v>0</v>
      </c>
      <c r="AE9" s="174">
        <f>0.5*AK$3</f>
        <v>0</v>
      </c>
      <c r="AF9" s="174"/>
      <c r="AG9" s="174"/>
      <c r="AH9" s="174"/>
      <c r="AI9" s="174"/>
      <c r="AJ9" s="174"/>
      <c r="AK9" s="174"/>
      <c r="AL9" s="245"/>
      <c r="AM9" s="174">
        <f>0.5*AT$3</f>
        <v>0</v>
      </c>
      <c r="AN9" s="174">
        <f>0.5*AT$3</f>
        <v>0</v>
      </c>
      <c r="AO9" s="174"/>
      <c r="AP9" s="174"/>
      <c r="AQ9" s="174"/>
      <c r="AR9" s="174"/>
      <c r="AS9" s="174"/>
      <c r="AT9" s="174"/>
      <c r="AU9" s="245"/>
      <c r="AV9" s="174">
        <f>0.5*BC$3</f>
        <v>0</v>
      </c>
      <c r="AW9" s="174">
        <f>0.5*BC$3</f>
        <v>0</v>
      </c>
      <c r="AX9" s="174"/>
      <c r="AY9" s="174"/>
      <c r="AZ9" s="174"/>
      <c r="BA9" s="174"/>
      <c r="BB9" s="174"/>
      <c r="BC9" s="174"/>
      <c r="BD9" s="245"/>
      <c r="BE9" s="174">
        <f>0.5*BL$3</f>
        <v>0</v>
      </c>
      <c r="BF9" s="174">
        <f>0.5*BL$3</f>
        <v>0</v>
      </c>
      <c r="BG9" s="174"/>
      <c r="BH9" s="174"/>
      <c r="BI9" s="174"/>
      <c r="BJ9" s="174"/>
      <c r="BK9" s="174"/>
      <c r="BL9" s="174"/>
      <c r="BM9" s="245"/>
      <c r="BN9" s="174">
        <f>0.5*BU$3</f>
        <v>0</v>
      </c>
      <c r="BO9" s="174">
        <f>0.5*BU$3</f>
        <v>0</v>
      </c>
      <c r="BP9" s="174"/>
      <c r="BQ9" s="174"/>
      <c r="BR9" s="174"/>
      <c r="BS9" s="174"/>
      <c r="BT9" s="174"/>
      <c r="BU9" s="174"/>
    </row>
    <row r="10" spans="2:73" x14ac:dyDescent="0.2">
      <c r="B10" s="245"/>
      <c r="C10" s="176">
        <f>0.19*J$3</f>
        <v>99.18</v>
      </c>
      <c r="D10" s="176">
        <f>0.62*J$3</f>
        <v>323.64</v>
      </c>
      <c r="E10" s="176">
        <f>0.19*J$3</f>
        <v>99.18</v>
      </c>
      <c r="F10" s="175"/>
      <c r="G10" s="175"/>
      <c r="H10" s="175"/>
      <c r="I10" s="175"/>
      <c r="J10" s="175"/>
      <c r="K10" s="245"/>
      <c r="L10" s="297">
        <f>0.19*S$3</f>
        <v>0</v>
      </c>
      <c r="M10" s="297">
        <f>0.62*S$3</f>
        <v>0</v>
      </c>
      <c r="N10" s="297">
        <f>0.19*S$3</f>
        <v>0</v>
      </c>
      <c r="O10" s="174"/>
      <c r="P10" s="174"/>
      <c r="Q10" s="174"/>
      <c r="R10" s="174"/>
      <c r="S10" s="174"/>
      <c r="T10" s="245"/>
      <c r="U10" s="174">
        <f>0.19*AB$3</f>
        <v>0</v>
      </c>
      <c r="V10" s="174">
        <f>0.62*AB$3</f>
        <v>0</v>
      </c>
      <c r="W10" s="174">
        <f>0.19*AB$3</f>
        <v>0</v>
      </c>
      <c r="X10" s="174"/>
      <c r="Y10" s="174"/>
      <c r="Z10" s="174"/>
      <c r="AA10" s="174"/>
      <c r="AB10" s="174"/>
      <c r="AC10" s="245"/>
      <c r="AD10" s="174">
        <f>0.19*AK$3</f>
        <v>0</v>
      </c>
      <c r="AE10" s="174">
        <f>0.62*AK$3</f>
        <v>0</v>
      </c>
      <c r="AF10" s="174">
        <f>0.19*AK$3</f>
        <v>0</v>
      </c>
      <c r="AG10" s="174"/>
      <c r="AH10" s="174"/>
      <c r="AI10" s="174"/>
      <c r="AJ10" s="174"/>
      <c r="AK10" s="174"/>
      <c r="AL10" s="245"/>
      <c r="AM10" s="174">
        <f>0.19*AT$3</f>
        <v>0</v>
      </c>
      <c r="AN10" s="174">
        <f>0.62*AT$3</f>
        <v>0</v>
      </c>
      <c r="AO10" s="174">
        <f>0.19*AT$3</f>
        <v>0</v>
      </c>
      <c r="AP10" s="174"/>
      <c r="AQ10" s="174"/>
      <c r="AR10" s="174"/>
      <c r="AS10" s="174"/>
      <c r="AT10" s="174"/>
      <c r="AU10" s="245"/>
      <c r="AV10" s="174">
        <f>0.19*BC$3</f>
        <v>0</v>
      </c>
      <c r="AW10" s="174">
        <f>0.62*BC$3</f>
        <v>0</v>
      </c>
      <c r="AX10" s="174">
        <f>0.19*BC$3</f>
        <v>0</v>
      </c>
      <c r="AY10" s="174"/>
      <c r="AZ10" s="174"/>
      <c r="BA10" s="174"/>
      <c r="BB10" s="174"/>
      <c r="BC10" s="174"/>
      <c r="BD10" s="245"/>
      <c r="BE10" s="174">
        <f>0.19*BL$3</f>
        <v>0</v>
      </c>
      <c r="BF10" s="174">
        <f>0.62*BL$3</f>
        <v>0</v>
      </c>
      <c r="BG10" s="174">
        <f>0.19*BL$3</f>
        <v>0</v>
      </c>
      <c r="BH10" s="174"/>
      <c r="BI10" s="174"/>
      <c r="BJ10" s="174"/>
      <c r="BK10" s="174"/>
      <c r="BL10" s="174"/>
      <c r="BM10" s="245"/>
      <c r="BN10" s="174">
        <f>0.19*BU$3</f>
        <v>0</v>
      </c>
      <c r="BO10" s="174">
        <f>0.62*BU$3</f>
        <v>0</v>
      </c>
      <c r="BP10" s="174">
        <f>0.19*BU$3</f>
        <v>0</v>
      </c>
      <c r="BQ10" s="174"/>
      <c r="BR10" s="174"/>
      <c r="BS10" s="174"/>
      <c r="BT10" s="174"/>
      <c r="BU10" s="174"/>
    </row>
    <row r="11" spans="2:73" x14ac:dyDescent="0.2">
      <c r="B11" s="245"/>
      <c r="C11" s="174">
        <f>0.13*J$3</f>
        <v>67.86</v>
      </c>
      <c r="D11" s="174">
        <f>0.37*J$3</f>
        <v>193.14</v>
      </c>
      <c r="E11" s="174">
        <f>0.37*J$3</f>
        <v>193.14</v>
      </c>
      <c r="F11" s="174">
        <f>0.13*J$3</f>
        <v>67.86</v>
      </c>
      <c r="G11" s="175"/>
      <c r="H11" s="175"/>
      <c r="I11" s="175"/>
      <c r="J11" s="175"/>
      <c r="K11" s="245"/>
      <c r="L11" s="174">
        <f>0.13*S$3</f>
        <v>0</v>
      </c>
      <c r="M11" s="174">
        <f>0.37*S$3</f>
        <v>0</v>
      </c>
      <c r="N11" s="174">
        <f>0.37*S$3</f>
        <v>0</v>
      </c>
      <c r="O11" s="174">
        <f>0.13*S$3</f>
        <v>0</v>
      </c>
      <c r="P11" s="174"/>
      <c r="Q11" s="174"/>
      <c r="R11" s="174"/>
      <c r="S11" s="174"/>
      <c r="T11" s="245"/>
      <c r="U11" s="174">
        <f>0.13*AB$3</f>
        <v>0</v>
      </c>
      <c r="V11" s="174">
        <f>0.37*AB$3</f>
        <v>0</v>
      </c>
      <c r="W11" s="174">
        <f>0.37*AB$3</f>
        <v>0</v>
      </c>
      <c r="X11" s="174">
        <f>0.13*AB$3</f>
        <v>0</v>
      </c>
      <c r="Y11" s="174"/>
      <c r="Z11" s="174"/>
      <c r="AA11" s="174"/>
      <c r="AB11" s="174"/>
      <c r="AC11" s="245"/>
      <c r="AD11" s="174">
        <f>0.13*AK$3</f>
        <v>0</v>
      </c>
      <c r="AE11" s="174">
        <f>0.37*AK$3</f>
        <v>0</v>
      </c>
      <c r="AF11" s="174">
        <f>0.37*AK$3</f>
        <v>0</v>
      </c>
      <c r="AG11" s="174">
        <f>0.13*AK$3</f>
        <v>0</v>
      </c>
      <c r="AH11" s="174"/>
      <c r="AI11" s="174"/>
      <c r="AJ11" s="174"/>
      <c r="AK11" s="174"/>
      <c r="AL11" s="245"/>
      <c r="AM11" s="174">
        <f>0.13*AT$3</f>
        <v>0</v>
      </c>
      <c r="AN11" s="174">
        <f>0.37*AT$3</f>
        <v>0</v>
      </c>
      <c r="AO11" s="174">
        <f>0.37*AT$3</f>
        <v>0</v>
      </c>
      <c r="AP11" s="174">
        <f>0.13*AT$3</f>
        <v>0</v>
      </c>
      <c r="AQ11" s="174"/>
      <c r="AR11" s="174"/>
      <c r="AS11" s="174"/>
      <c r="AT11" s="174"/>
      <c r="AU11" s="245"/>
      <c r="AV11" s="174">
        <f>0.13*BC$3</f>
        <v>0</v>
      </c>
      <c r="AW11" s="174">
        <f>0.37*BC$3</f>
        <v>0</v>
      </c>
      <c r="AX11" s="174">
        <f>0.37*BC$3</f>
        <v>0</v>
      </c>
      <c r="AY11" s="174">
        <f>0.13*BC$3</f>
        <v>0</v>
      </c>
      <c r="AZ11" s="174"/>
      <c r="BA11" s="174"/>
      <c r="BB11" s="174"/>
      <c r="BC11" s="174"/>
      <c r="BD11" s="245"/>
      <c r="BE11" s="174">
        <f>0.13*BL$3</f>
        <v>0</v>
      </c>
      <c r="BF11" s="174">
        <f>0.37*BL$3</f>
        <v>0</v>
      </c>
      <c r="BG11" s="174">
        <f>0.37*BL$3</f>
        <v>0</v>
      </c>
      <c r="BH11" s="174">
        <f>0.13*BL$3</f>
        <v>0</v>
      </c>
      <c r="BI11" s="174"/>
      <c r="BJ11" s="174"/>
      <c r="BK11" s="174"/>
      <c r="BL11" s="174"/>
      <c r="BM11" s="245"/>
      <c r="BN11" s="174">
        <f>0.13*BU$3</f>
        <v>0</v>
      </c>
      <c r="BO11" s="174">
        <f>0.37*BU$3</f>
        <v>0</v>
      </c>
      <c r="BP11" s="174">
        <f>0.37*BU$3</f>
        <v>0</v>
      </c>
      <c r="BQ11" s="174">
        <f>0.13*BU$3</f>
        <v>0</v>
      </c>
      <c r="BR11" s="174"/>
      <c r="BS11" s="174"/>
      <c r="BT11" s="174"/>
      <c r="BU11" s="174"/>
    </row>
    <row r="12" spans="2:73" x14ac:dyDescent="0.2">
      <c r="B12" s="245"/>
      <c r="C12" s="176">
        <f>0.1*J$3</f>
        <v>52.2</v>
      </c>
      <c r="D12" s="176">
        <f>0.28*J$3</f>
        <v>146.16000000000003</v>
      </c>
      <c r="E12" s="176">
        <f>0.24*J$3</f>
        <v>125.28</v>
      </c>
      <c r="F12" s="176">
        <f>0.28*J$3</f>
        <v>146.16000000000003</v>
      </c>
      <c r="G12" s="176">
        <f>0.1*J$3</f>
        <v>52.2</v>
      </c>
      <c r="H12" s="175"/>
      <c r="I12" s="175"/>
      <c r="J12" s="175"/>
      <c r="K12" s="245"/>
      <c r="L12" s="297">
        <f>0.1*S$3</f>
        <v>0</v>
      </c>
      <c r="M12" s="297">
        <f>0.28*S$3</f>
        <v>0</v>
      </c>
      <c r="N12" s="297">
        <f>0.24*S$3</f>
        <v>0</v>
      </c>
      <c r="O12" s="297">
        <f>0.28*S$3</f>
        <v>0</v>
      </c>
      <c r="P12" s="297">
        <f>0.1*S$3</f>
        <v>0</v>
      </c>
      <c r="Q12" s="174"/>
      <c r="R12" s="174"/>
      <c r="S12" s="174"/>
      <c r="T12" s="245"/>
      <c r="U12" s="174">
        <f>0.1*AB$3</f>
        <v>0</v>
      </c>
      <c r="V12" s="174">
        <f>0.28*AB$3</f>
        <v>0</v>
      </c>
      <c r="W12" s="174">
        <f>0.24*AB$3</f>
        <v>0</v>
      </c>
      <c r="X12" s="174">
        <f>0.28*AB$3</f>
        <v>0</v>
      </c>
      <c r="Y12" s="174">
        <f>0.1*AB$3</f>
        <v>0</v>
      </c>
      <c r="Z12" s="174"/>
      <c r="AA12" s="174"/>
      <c r="AB12" s="174"/>
      <c r="AC12" s="245"/>
      <c r="AD12" s="174">
        <f>0.1*AK$3</f>
        <v>0</v>
      </c>
      <c r="AE12" s="174">
        <f>0.28*AK$3</f>
        <v>0</v>
      </c>
      <c r="AF12" s="174">
        <f>0.24*AK$3</f>
        <v>0</v>
      </c>
      <c r="AG12" s="174">
        <f>0.28*AK$3</f>
        <v>0</v>
      </c>
      <c r="AH12" s="174">
        <f>0.1*AK$3</f>
        <v>0</v>
      </c>
      <c r="AI12" s="174"/>
      <c r="AJ12" s="174"/>
      <c r="AK12" s="174"/>
      <c r="AL12" s="245"/>
      <c r="AM12" s="174">
        <f>0.1*AT$3</f>
        <v>0</v>
      </c>
      <c r="AN12" s="174">
        <f>0.28*AT$3</f>
        <v>0</v>
      </c>
      <c r="AO12" s="174">
        <f>0.24*AT$3</f>
        <v>0</v>
      </c>
      <c r="AP12" s="174">
        <f>0.28*AT$3</f>
        <v>0</v>
      </c>
      <c r="AQ12" s="174">
        <f>0.1*AT$3</f>
        <v>0</v>
      </c>
      <c r="AR12" s="174"/>
      <c r="AS12" s="174"/>
      <c r="AT12" s="174"/>
      <c r="AU12" s="245"/>
      <c r="AV12" s="174">
        <f>0.1*BC$3</f>
        <v>0</v>
      </c>
      <c r="AW12" s="174">
        <f>0.28*BC$3</f>
        <v>0</v>
      </c>
      <c r="AX12" s="174">
        <f>0.24*BC$3</f>
        <v>0</v>
      </c>
      <c r="AY12" s="174">
        <f>0.28*BC$3</f>
        <v>0</v>
      </c>
      <c r="AZ12" s="174">
        <f>0.1*BC$3</f>
        <v>0</v>
      </c>
      <c r="BA12" s="174"/>
      <c r="BB12" s="174"/>
      <c r="BC12" s="174"/>
      <c r="BD12" s="245"/>
      <c r="BE12" s="174">
        <f>0.1*BL$3</f>
        <v>0</v>
      </c>
      <c r="BF12" s="174">
        <f>0.28*BL$3</f>
        <v>0</v>
      </c>
      <c r="BG12" s="174">
        <f>0.24*BL$3</f>
        <v>0</v>
      </c>
      <c r="BH12" s="174">
        <f>0.28*BL$3</f>
        <v>0</v>
      </c>
      <c r="BI12" s="174">
        <f>0.1*BL$3</f>
        <v>0</v>
      </c>
      <c r="BJ12" s="174"/>
      <c r="BK12" s="174"/>
      <c r="BL12" s="174"/>
      <c r="BM12" s="245"/>
      <c r="BN12" s="174">
        <f>0.1*BU$3</f>
        <v>0</v>
      </c>
      <c r="BO12" s="174">
        <f>0.28*BU$3</f>
        <v>0</v>
      </c>
      <c r="BP12" s="174">
        <f>0.24*BU$3</f>
        <v>0</v>
      </c>
      <c r="BQ12" s="174">
        <f>0.28*BU$3</f>
        <v>0</v>
      </c>
      <c r="BR12" s="174">
        <f>0.1*BU$3</f>
        <v>0</v>
      </c>
      <c r="BS12" s="174"/>
      <c r="BT12" s="174"/>
      <c r="BU12" s="174"/>
    </row>
    <row r="13" spans="2:73" x14ac:dyDescent="0.2">
      <c r="B13" s="245"/>
      <c r="C13" s="174">
        <f>0.08*J$3</f>
        <v>41.76</v>
      </c>
      <c r="D13" s="174">
        <f>0.23*J$3</f>
        <v>120.06</v>
      </c>
      <c r="E13" s="174">
        <f>0.19*J$3</f>
        <v>99.18</v>
      </c>
      <c r="F13" s="174">
        <f>0.19*J$3</f>
        <v>99.18</v>
      </c>
      <c r="G13" s="174">
        <f>0.23*J$3</f>
        <v>120.06</v>
      </c>
      <c r="H13" s="174">
        <f>0.08*J$3</f>
        <v>41.76</v>
      </c>
      <c r="I13" s="175"/>
      <c r="J13" s="175"/>
      <c r="K13" s="245"/>
      <c r="L13" s="174">
        <f>0.08*S$3</f>
        <v>0</v>
      </c>
      <c r="M13" s="174">
        <f>0.23*S$3</f>
        <v>0</v>
      </c>
      <c r="N13" s="174">
        <f>0.19*S$3</f>
        <v>0</v>
      </c>
      <c r="O13" s="174">
        <f>0.19*S$3</f>
        <v>0</v>
      </c>
      <c r="P13" s="174">
        <f>0.23*S$3</f>
        <v>0</v>
      </c>
      <c r="Q13" s="174">
        <f>0.08*S$3</f>
        <v>0</v>
      </c>
      <c r="R13" s="174"/>
      <c r="S13" s="174"/>
      <c r="T13" s="245"/>
      <c r="U13" s="174">
        <f>0.08*AB$3</f>
        <v>0</v>
      </c>
      <c r="V13" s="174">
        <f>0.23*AB$3</f>
        <v>0</v>
      </c>
      <c r="W13" s="174">
        <f>0.19*AB$3</f>
        <v>0</v>
      </c>
      <c r="X13" s="174">
        <f>0.19*AB$3</f>
        <v>0</v>
      </c>
      <c r="Y13" s="174">
        <f>0.23*AB$3</f>
        <v>0</v>
      </c>
      <c r="Z13" s="174">
        <f>0.08*AB$3</f>
        <v>0</v>
      </c>
      <c r="AA13" s="174"/>
      <c r="AB13" s="174"/>
      <c r="AC13" s="245"/>
      <c r="AD13" s="174">
        <f>0.08*AK$3</f>
        <v>0</v>
      </c>
      <c r="AE13" s="174">
        <f>0.23*AK$3</f>
        <v>0</v>
      </c>
      <c r="AF13" s="174">
        <f>0.19*AK$3</f>
        <v>0</v>
      </c>
      <c r="AG13" s="174">
        <f>0.19*AK$3</f>
        <v>0</v>
      </c>
      <c r="AH13" s="174">
        <f>0.23*AK$3</f>
        <v>0</v>
      </c>
      <c r="AI13" s="174">
        <f>0.08*AK$3</f>
        <v>0</v>
      </c>
      <c r="AJ13" s="174"/>
      <c r="AK13" s="174"/>
      <c r="AL13" s="245"/>
      <c r="AM13" s="174">
        <f>0.08*AT$3</f>
        <v>0</v>
      </c>
      <c r="AN13" s="174">
        <f>0.23*AT$3</f>
        <v>0</v>
      </c>
      <c r="AO13" s="174">
        <f>0.19*AT$3</f>
        <v>0</v>
      </c>
      <c r="AP13" s="174">
        <f>0.19*AT$3</f>
        <v>0</v>
      </c>
      <c r="AQ13" s="174">
        <f>0.23*AT$3</f>
        <v>0</v>
      </c>
      <c r="AR13" s="174">
        <f>0.08*AT$3</f>
        <v>0</v>
      </c>
      <c r="AS13" s="174"/>
      <c r="AT13" s="174"/>
      <c r="AU13" s="245"/>
      <c r="AV13" s="174">
        <f>0.08*BC$3</f>
        <v>0</v>
      </c>
      <c r="AW13" s="174">
        <f>0.23*BC$3</f>
        <v>0</v>
      </c>
      <c r="AX13" s="174">
        <f>0.19*BC$3</f>
        <v>0</v>
      </c>
      <c r="AY13" s="174">
        <f>0.19*BC$3</f>
        <v>0</v>
      </c>
      <c r="AZ13" s="174">
        <f>0.23*BC$3</f>
        <v>0</v>
      </c>
      <c r="BA13" s="174">
        <f>0.08*BC$3</f>
        <v>0</v>
      </c>
      <c r="BB13" s="174"/>
      <c r="BC13" s="174"/>
      <c r="BD13" s="245"/>
      <c r="BE13" s="174">
        <f>0.08*BL$3</f>
        <v>0</v>
      </c>
      <c r="BF13" s="174">
        <f>0.23*BL$3</f>
        <v>0</v>
      </c>
      <c r="BG13" s="174">
        <f>0.19*BL$3</f>
        <v>0</v>
      </c>
      <c r="BH13" s="174">
        <f>0.19*BL$3</f>
        <v>0</v>
      </c>
      <c r="BI13" s="174">
        <f>0.23*BL$3</f>
        <v>0</v>
      </c>
      <c r="BJ13" s="174">
        <f>0.08*BL$3</f>
        <v>0</v>
      </c>
      <c r="BK13" s="174"/>
      <c r="BL13" s="174"/>
      <c r="BM13" s="245"/>
      <c r="BN13" s="174">
        <f>0.08*BU$3</f>
        <v>0</v>
      </c>
      <c r="BO13" s="174">
        <f>0.23*BU$3</f>
        <v>0</v>
      </c>
      <c r="BP13" s="174">
        <f>0.19*BU$3</f>
        <v>0</v>
      </c>
      <c r="BQ13" s="174">
        <f>0.19*BU$3</f>
        <v>0</v>
      </c>
      <c r="BR13" s="174">
        <f>0.23*BU$3</f>
        <v>0</v>
      </c>
      <c r="BS13" s="174">
        <f>0.08*BU$3</f>
        <v>0</v>
      </c>
      <c r="BT13" s="174"/>
      <c r="BU13" s="174"/>
    </row>
    <row r="14" spans="2:73" x14ac:dyDescent="0.2">
      <c r="B14" s="245"/>
      <c r="C14" s="176">
        <f>0.07*J$3</f>
        <v>36.540000000000006</v>
      </c>
      <c r="D14" s="176">
        <f>0.19*J$3</f>
        <v>99.18</v>
      </c>
      <c r="E14" s="176">
        <f>0.15*J$3</f>
        <v>78.3</v>
      </c>
      <c r="F14" s="176">
        <f>0.18*J$3</f>
        <v>93.96</v>
      </c>
      <c r="G14" s="176">
        <f>0.15*J$3</f>
        <v>78.3</v>
      </c>
      <c r="H14" s="176">
        <f>0.19*J$3</f>
        <v>99.18</v>
      </c>
      <c r="I14" s="176">
        <f>0.07*J$3</f>
        <v>36.540000000000006</v>
      </c>
      <c r="J14" s="175"/>
      <c r="K14" s="245"/>
      <c r="L14" s="297">
        <f>0.07*S$3</f>
        <v>0</v>
      </c>
      <c r="M14" s="297">
        <f>0.19*S$3</f>
        <v>0</v>
      </c>
      <c r="N14" s="297">
        <f>0.15*S$3</f>
        <v>0</v>
      </c>
      <c r="O14" s="297">
        <f>0.18*S$3</f>
        <v>0</v>
      </c>
      <c r="P14" s="297">
        <f>0.15*S$3</f>
        <v>0</v>
      </c>
      <c r="Q14" s="297">
        <f>0.19*S$3</f>
        <v>0</v>
      </c>
      <c r="R14" s="297">
        <f>0.07*S$3</f>
        <v>0</v>
      </c>
      <c r="S14" s="174"/>
      <c r="T14" s="245"/>
      <c r="U14" s="174">
        <f>0.07*AB$3</f>
        <v>0</v>
      </c>
      <c r="V14" s="174">
        <f>0.19*AB$3</f>
        <v>0</v>
      </c>
      <c r="W14" s="174">
        <f>0.15*AB$3</f>
        <v>0</v>
      </c>
      <c r="X14" s="174">
        <f>0.18*AB$3</f>
        <v>0</v>
      </c>
      <c r="Y14" s="174">
        <f>0.15*AB$3</f>
        <v>0</v>
      </c>
      <c r="Z14" s="174">
        <f>0.19*AB$3</f>
        <v>0</v>
      </c>
      <c r="AA14" s="174">
        <f>0.07*AB$3</f>
        <v>0</v>
      </c>
      <c r="AB14" s="174"/>
      <c r="AC14" s="245"/>
      <c r="AD14" s="174">
        <f>0.07*AK$3</f>
        <v>0</v>
      </c>
      <c r="AE14" s="174">
        <f>0.19*AK$3</f>
        <v>0</v>
      </c>
      <c r="AF14" s="174">
        <f>0.15*AK$3</f>
        <v>0</v>
      </c>
      <c r="AG14" s="174">
        <f>0.18*AK$3</f>
        <v>0</v>
      </c>
      <c r="AH14" s="174">
        <f>0.15*AK$3</f>
        <v>0</v>
      </c>
      <c r="AI14" s="174">
        <f>0.19*AK$3</f>
        <v>0</v>
      </c>
      <c r="AJ14" s="174">
        <f>0.07*AK$3</f>
        <v>0</v>
      </c>
      <c r="AK14" s="174"/>
      <c r="AL14" s="245"/>
      <c r="AM14" s="174">
        <f>0.07*AT$3</f>
        <v>0</v>
      </c>
      <c r="AN14" s="174">
        <f>0.19*AT$3</f>
        <v>0</v>
      </c>
      <c r="AO14" s="174">
        <f>0.15*AT$3</f>
        <v>0</v>
      </c>
      <c r="AP14" s="174">
        <f>0.18*AT$3</f>
        <v>0</v>
      </c>
      <c r="AQ14" s="174">
        <f>0.15*AT$3</f>
        <v>0</v>
      </c>
      <c r="AR14" s="174">
        <f>0.19*AT$3</f>
        <v>0</v>
      </c>
      <c r="AS14" s="174">
        <f>0.07*AT$3</f>
        <v>0</v>
      </c>
      <c r="AT14" s="174"/>
      <c r="AU14" s="245"/>
      <c r="AV14" s="174">
        <f>0.07*BC$3</f>
        <v>0</v>
      </c>
      <c r="AW14" s="174">
        <f>0.19*BC$3</f>
        <v>0</v>
      </c>
      <c r="AX14" s="174">
        <f>0.15*BC$3</f>
        <v>0</v>
      </c>
      <c r="AY14" s="174">
        <f>0.18*BC$3</f>
        <v>0</v>
      </c>
      <c r="AZ14" s="174">
        <f>0.15*BC$3</f>
        <v>0</v>
      </c>
      <c r="BA14" s="174">
        <f>0.19*BC$3</f>
        <v>0</v>
      </c>
      <c r="BB14" s="174">
        <f>0.07*BC$3</f>
        <v>0</v>
      </c>
      <c r="BC14" s="174"/>
      <c r="BD14" s="245"/>
      <c r="BE14" s="174">
        <f>0.07*BL$3</f>
        <v>0</v>
      </c>
      <c r="BF14" s="174">
        <f>0.19*BL$3</f>
        <v>0</v>
      </c>
      <c r="BG14" s="174">
        <f>0.15*BL$3</f>
        <v>0</v>
      </c>
      <c r="BH14" s="174">
        <f>0.18*BL$3</f>
        <v>0</v>
      </c>
      <c r="BI14" s="174">
        <f>0.15*BL$3</f>
        <v>0</v>
      </c>
      <c r="BJ14" s="174">
        <f>0.19*BL$3</f>
        <v>0</v>
      </c>
      <c r="BK14" s="174">
        <f>0.07*BL$3</f>
        <v>0</v>
      </c>
      <c r="BL14" s="174"/>
      <c r="BM14" s="245"/>
      <c r="BN14" s="174">
        <f>0.07*BU$3</f>
        <v>0</v>
      </c>
      <c r="BO14" s="174">
        <f>0.19*BU$3</f>
        <v>0</v>
      </c>
      <c r="BP14" s="174">
        <f>0.15*BU$3</f>
        <v>0</v>
      </c>
      <c r="BQ14" s="174">
        <f>0.18*BU$3</f>
        <v>0</v>
      </c>
      <c r="BR14" s="174">
        <f>0.15*BU$3</f>
        <v>0</v>
      </c>
      <c r="BS14" s="174">
        <f>0.19*BU$3</f>
        <v>0</v>
      </c>
      <c r="BT14" s="174">
        <f>0.07*BU$3</f>
        <v>0</v>
      </c>
      <c r="BU14" s="174"/>
    </row>
    <row r="15" spans="2:73" x14ac:dyDescent="0.2">
      <c r="B15" s="245"/>
      <c r="C15" s="174">
        <f>0.06*J$3</f>
        <v>31.32</v>
      </c>
      <c r="D15" s="174">
        <f>0.16*J$3</f>
        <v>83.52</v>
      </c>
      <c r="E15" s="174">
        <f>0.14*J$3</f>
        <v>73.080000000000013</v>
      </c>
      <c r="F15" s="174">
        <f>0.14*J$3</f>
        <v>73.080000000000013</v>
      </c>
      <c r="G15" s="174">
        <f>0.1*J$3</f>
        <v>52.2</v>
      </c>
      <c r="H15" s="174">
        <f>0.14*J$3</f>
        <v>73.080000000000013</v>
      </c>
      <c r="I15" s="174">
        <f>0.16*J$3</f>
        <v>83.52</v>
      </c>
      <c r="J15" s="174">
        <f>0.06*J$3</f>
        <v>31.32</v>
      </c>
      <c r="K15" s="245"/>
      <c r="L15" s="174">
        <f>0.06*S$3</f>
        <v>0</v>
      </c>
      <c r="M15" s="174">
        <f>0.16*S$3</f>
        <v>0</v>
      </c>
      <c r="N15" s="174">
        <f>0.14*S$3</f>
        <v>0</v>
      </c>
      <c r="O15" s="174">
        <f>0.14*S$3</f>
        <v>0</v>
      </c>
      <c r="P15" s="174">
        <f>0.1*S$3</f>
        <v>0</v>
      </c>
      <c r="Q15" s="174">
        <f>0.14*S$3</f>
        <v>0</v>
      </c>
      <c r="R15" s="174">
        <f>0.16*S$3</f>
        <v>0</v>
      </c>
      <c r="S15" s="174">
        <f>0.06*S$3</f>
        <v>0</v>
      </c>
      <c r="T15" s="245"/>
      <c r="U15" s="174">
        <f>0.06*AB$3</f>
        <v>0</v>
      </c>
      <c r="V15" s="174">
        <f>0.16*AB$3</f>
        <v>0</v>
      </c>
      <c r="W15" s="174">
        <f>0.14*AB$3</f>
        <v>0</v>
      </c>
      <c r="X15" s="174">
        <f>0.14*AB$3</f>
        <v>0</v>
      </c>
      <c r="Y15" s="174">
        <f>0.1*AB$3</f>
        <v>0</v>
      </c>
      <c r="Z15" s="174">
        <f>0.14*AB$3</f>
        <v>0</v>
      </c>
      <c r="AA15" s="174">
        <f>0.16*AB$3</f>
        <v>0</v>
      </c>
      <c r="AB15" s="174">
        <f>0.06*AB$3</f>
        <v>0</v>
      </c>
      <c r="AC15" s="245"/>
      <c r="AD15" s="174">
        <f>0.06*AK$3</f>
        <v>0</v>
      </c>
      <c r="AE15" s="174">
        <f>0.16*AK$3</f>
        <v>0</v>
      </c>
      <c r="AF15" s="174">
        <f>0.14*AK$3</f>
        <v>0</v>
      </c>
      <c r="AG15" s="174">
        <f>0.14*AK$3</f>
        <v>0</v>
      </c>
      <c r="AH15" s="174">
        <f>0.1*AK$3</f>
        <v>0</v>
      </c>
      <c r="AI15" s="174">
        <f>0.14*AK$3</f>
        <v>0</v>
      </c>
      <c r="AJ15" s="174">
        <f>0.16*AK$3</f>
        <v>0</v>
      </c>
      <c r="AK15" s="174">
        <f>0.06*AK$3</f>
        <v>0</v>
      </c>
      <c r="AL15" s="245"/>
      <c r="AM15" s="174">
        <f>0.06*AT$3</f>
        <v>0</v>
      </c>
      <c r="AN15" s="174">
        <f>0.16*AT$3</f>
        <v>0</v>
      </c>
      <c r="AO15" s="174">
        <f>0.14*AT$3</f>
        <v>0</v>
      </c>
      <c r="AP15" s="174">
        <f>0.14*AT$3</f>
        <v>0</v>
      </c>
      <c r="AQ15" s="174">
        <f>0.1*AT$3</f>
        <v>0</v>
      </c>
      <c r="AR15" s="174">
        <f>0.14*AT$3</f>
        <v>0</v>
      </c>
      <c r="AS15" s="174">
        <f>0.16*AT$3</f>
        <v>0</v>
      </c>
      <c r="AT15" s="174">
        <f>0.06*AT$3</f>
        <v>0</v>
      </c>
      <c r="AU15" s="245"/>
      <c r="AV15" s="174">
        <f>0.06*BC$3</f>
        <v>0</v>
      </c>
      <c r="AW15" s="174">
        <f>0.16*BC$3</f>
        <v>0</v>
      </c>
      <c r="AX15" s="174">
        <f>0.14*BC$3</f>
        <v>0</v>
      </c>
      <c r="AY15" s="174">
        <f>0.14*BC$3</f>
        <v>0</v>
      </c>
      <c r="AZ15" s="174">
        <f>0.1*BC$3</f>
        <v>0</v>
      </c>
      <c r="BA15" s="174">
        <f>0.14*BC$3</f>
        <v>0</v>
      </c>
      <c r="BB15" s="174">
        <f>0.16*BC$3</f>
        <v>0</v>
      </c>
      <c r="BC15" s="174">
        <f>0.06*BC$3</f>
        <v>0</v>
      </c>
      <c r="BD15" s="245"/>
      <c r="BE15" s="174">
        <f>0.06*BL$3</f>
        <v>0</v>
      </c>
      <c r="BF15" s="174">
        <f>0.16*BL$3</f>
        <v>0</v>
      </c>
      <c r="BG15" s="174">
        <f>0.14*BL$3</f>
        <v>0</v>
      </c>
      <c r="BH15" s="174">
        <f>0.14*BL$3</f>
        <v>0</v>
      </c>
      <c r="BI15" s="174">
        <f>0.1*BL$3</f>
        <v>0</v>
      </c>
      <c r="BJ15" s="174">
        <f>0.14*BL$3</f>
        <v>0</v>
      </c>
      <c r="BK15" s="174">
        <f>0.16*BL$3</f>
        <v>0</v>
      </c>
      <c r="BL15" s="174">
        <f>0.06*BL$3</f>
        <v>0</v>
      </c>
      <c r="BM15" s="245"/>
      <c r="BN15" s="174">
        <f>0.06*BU$3</f>
        <v>0</v>
      </c>
      <c r="BO15" s="174">
        <f>0.16*BU$3</f>
        <v>0</v>
      </c>
      <c r="BP15" s="174">
        <f>0.14*BU$3</f>
        <v>0</v>
      </c>
      <c r="BQ15" s="174">
        <f>0.14*BU$3</f>
        <v>0</v>
      </c>
      <c r="BR15" s="174">
        <f>0.1*BU$3</f>
        <v>0</v>
      </c>
      <c r="BS15" s="174">
        <f>0.14*BU$3</f>
        <v>0</v>
      </c>
      <c r="BT15" s="174">
        <f>0.16*BU$3</f>
        <v>0</v>
      </c>
      <c r="BU15" s="174">
        <f>0.06*BU$3</f>
        <v>0</v>
      </c>
    </row>
    <row r="16" spans="2:73" x14ac:dyDescent="0.2">
      <c r="B16" s="245"/>
      <c r="C16" s="293"/>
      <c r="D16" s="239"/>
      <c r="E16" s="239"/>
      <c r="F16" s="239"/>
      <c r="G16" s="239"/>
      <c r="H16" s="239"/>
      <c r="I16" s="239"/>
      <c r="J16" s="239"/>
      <c r="K16" s="245"/>
      <c r="L16" s="293"/>
      <c r="M16" s="239"/>
      <c r="N16" s="239"/>
      <c r="O16" s="239"/>
      <c r="P16" s="239"/>
      <c r="Q16" s="239"/>
      <c r="R16" s="239"/>
      <c r="S16" s="239"/>
      <c r="T16" s="245"/>
      <c r="U16" s="293"/>
      <c r="V16" s="239"/>
      <c r="W16" s="239"/>
      <c r="X16" s="239"/>
      <c r="Y16" s="239"/>
      <c r="Z16" s="239"/>
      <c r="AA16" s="239"/>
      <c r="AB16" s="239"/>
      <c r="AC16" s="245"/>
      <c r="AD16" s="293"/>
      <c r="AE16" s="239"/>
      <c r="AF16" s="239"/>
      <c r="AG16" s="239"/>
      <c r="AH16" s="239"/>
      <c r="AI16" s="239"/>
      <c r="AJ16" s="239"/>
      <c r="AK16" s="239"/>
      <c r="AL16" s="245"/>
      <c r="AM16" s="293"/>
      <c r="AN16" s="239"/>
      <c r="AO16" s="239"/>
      <c r="AP16" s="239"/>
      <c r="AQ16" s="239"/>
      <c r="AR16" s="239"/>
      <c r="AS16" s="239"/>
      <c r="AT16" s="239"/>
      <c r="AU16" s="245"/>
      <c r="AV16" s="293"/>
      <c r="AW16" s="239"/>
      <c r="AX16" s="239"/>
      <c r="AY16" s="239"/>
      <c r="AZ16" s="239"/>
      <c r="BA16" s="239"/>
      <c r="BB16" s="239"/>
      <c r="BC16" s="239"/>
      <c r="BD16" s="245"/>
      <c r="BE16" s="293"/>
      <c r="BF16" s="239"/>
      <c r="BG16" s="239"/>
      <c r="BH16" s="239"/>
      <c r="BI16" s="239"/>
      <c r="BJ16" s="239"/>
      <c r="BK16" s="239"/>
      <c r="BL16" s="239"/>
      <c r="BM16" s="245"/>
      <c r="BN16" s="293"/>
      <c r="BO16" s="239"/>
      <c r="BP16" s="239"/>
      <c r="BQ16" s="239"/>
      <c r="BR16" s="239"/>
      <c r="BS16" s="239"/>
      <c r="BT16" s="239"/>
      <c r="BU16" s="239"/>
    </row>
    <row r="17" spans="1:73" x14ac:dyDescent="0.2">
      <c r="B17" s="495"/>
      <c r="C17" s="495"/>
      <c r="D17" s="495"/>
      <c r="E17" s="495"/>
      <c r="F17" s="495"/>
      <c r="G17" s="495"/>
      <c r="H17" s="495"/>
      <c r="I17" s="495"/>
      <c r="J17" s="495"/>
      <c r="K17" s="495"/>
      <c r="L17" s="495"/>
      <c r="M17" s="495"/>
      <c r="N17" s="495"/>
      <c r="O17" s="495"/>
      <c r="P17" s="495"/>
      <c r="Q17" s="495"/>
      <c r="R17" s="495"/>
      <c r="S17" s="495"/>
      <c r="T17" s="495"/>
      <c r="U17" s="495"/>
      <c r="V17" s="495"/>
      <c r="W17" s="495"/>
      <c r="X17" s="495"/>
      <c r="Y17" s="495"/>
      <c r="Z17" s="495"/>
      <c r="AA17" s="495"/>
      <c r="AB17" s="495"/>
      <c r="AC17" s="495"/>
      <c r="AD17" s="495"/>
      <c r="AE17" s="495"/>
      <c r="AF17" s="495"/>
      <c r="AG17" s="495"/>
      <c r="AH17" s="495"/>
      <c r="AI17" s="495"/>
      <c r="AJ17" s="495"/>
      <c r="AK17" s="495"/>
      <c r="AL17" s="495"/>
      <c r="AM17" s="495"/>
      <c r="AN17" s="495"/>
      <c r="AO17" s="495"/>
      <c r="AP17" s="495"/>
      <c r="AQ17" s="495"/>
      <c r="AR17" s="495"/>
      <c r="AS17" s="495"/>
      <c r="AT17" s="495"/>
      <c r="AU17" s="495"/>
      <c r="AV17" s="495"/>
      <c r="AW17" s="495"/>
      <c r="AX17" s="495"/>
      <c r="AY17" s="495"/>
      <c r="AZ17" s="495"/>
      <c r="BA17" s="495"/>
      <c r="BB17" s="495"/>
      <c r="BC17" s="495"/>
      <c r="BD17" s="495"/>
      <c r="BE17" s="495"/>
      <c r="BF17" s="495"/>
      <c r="BG17" s="495"/>
      <c r="BH17" s="495"/>
      <c r="BI17" s="495"/>
      <c r="BJ17" s="495"/>
      <c r="BK17" s="495"/>
      <c r="BL17" s="495"/>
      <c r="BM17" s="495"/>
      <c r="BN17" s="495"/>
      <c r="BO17" s="495"/>
      <c r="BP17" s="495"/>
      <c r="BQ17" s="495"/>
      <c r="BR17" s="495"/>
      <c r="BS17" s="495"/>
      <c r="BT17" s="495"/>
      <c r="BU17" s="495"/>
    </row>
    <row r="18" spans="1:73" x14ac:dyDescent="0.2">
      <c r="B18" s="500" t="s">
        <v>214</v>
      </c>
      <c r="C18" s="500"/>
      <c r="D18" s="500"/>
      <c r="E18" s="500"/>
      <c r="F18" s="500"/>
      <c r="G18" s="500"/>
      <c r="H18" s="500"/>
      <c r="I18" s="500"/>
      <c r="J18" s="500"/>
      <c r="K18" s="494" t="s">
        <v>214</v>
      </c>
      <c r="L18" s="494"/>
      <c r="M18" s="494"/>
      <c r="N18" s="494"/>
      <c r="O18" s="494"/>
      <c r="P18" s="494"/>
      <c r="Q18" s="494"/>
      <c r="R18" s="494"/>
      <c r="S18" s="494"/>
      <c r="T18" s="494" t="s">
        <v>214</v>
      </c>
      <c r="U18" s="494"/>
      <c r="V18" s="494"/>
      <c r="W18" s="494"/>
      <c r="X18" s="494"/>
      <c r="Y18" s="494"/>
      <c r="Z18" s="494"/>
      <c r="AA18" s="494"/>
      <c r="AB18" s="494"/>
      <c r="AC18" s="494" t="s">
        <v>214</v>
      </c>
      <c r="AD18" s="494"/>
      <c r="AE18" s="494"/>
      <c r="AF18" s="494"/>
      <c r="AG18" s="494"/>
      <c r="AH18" s="494"/>
      <c r="AI18" s="494"/>
      <c r="AJ18" s="494"/>
      <c r="AK18" s="494"/>
      <c r="AL18" s="494" t="s">
        <v>214</v>
      </c>
      <c r="AM18" s="494"/>
      <c r="AN18" s="494"/>
      <c r="AO18" s="494"/>
      <c r="AP18" s="494"/>
      <c r="AQ18" s="494"/>
      <c r="AR18" s="494"/>
      <c r="AS18" s="494"/>
      <c r="AT18" s="494"/>
      <c r="AU18" s="494" t="s">
        <v>214</v>
      </c>
      <c r="AV18" s="494"/>
      <c r="AW18" s="494"/>
      <c r="AX18" s="494"/>
      <c r="AY18" s="494"/>
      <c r="AZ18" s="494"/>
      <c r="BA18" s="494"/>
      <c r="BB18" s="494"/>
      <c r="BC18" s="494"/>
      <c r="BD18" s="494" t="s">
        <v>214</v>
      </c>
      <c r="BE18" s="494"/>
      <c r="BF18" s="494"/>
      <c r="BG18" s="494"/>
      <c r="BH18" s="494"/>
      <c r="BI18" s="494"/>
      <c r="BJ18" s="494"/>
      <c r="BK18" s="494"/>
      <c r="BL18" s="494"/>
      <c r="BM18" s="494" t="s">
        <v>214</v>
      </c>
      <c r="BN18" s="494"/>
      <c r="BO18" s="494"/>
      <c r="BP18" s="494"/>
      <c r="BQ18" s="494"/>
      <c r="BR18" s="494"/>
      <c r="BS18" s="494"/>
      <c r="BT18" s="494"/>
      <c r="BU18" s="494"/>
    </row>
    <row r="19" spans="1:73" s="132" customFormat="1" x14ac:dyDescent="0.2">
      <c r="B19" s="294"/>
      <c r="C19" s="294" t="s">
        <v>125</v>
      </c>
      <c r="D19" s="294" t="s">
        <v>126</v>
      </c>
      <c r="E19" s="294" t="s">
        <v>127</v>
      </c>
      <c r="F19" s="294" t="s">
        <v>207</v>
      </c>
      <c r="G19" s="294" t="s">
        <v>208</v>
      </c>
      <c r="H19" s="294" t="s">
        <v>209</v>
      </c>
      <c r="I19" s="294" t="s">
        <v>215</v>
      </c>
      <c r="J19" s="294" t="s">
        <v>216</v>
      </c>
      <c r="K19" s="174"/>
      <c r="L19" s="174" t="s">
        <v>125</v>
      </c>
      <c r="M19" s="174" t="s">
        <v>126</v>
      </c>
      <c r="N19" s="174" t="s">
        <v>127</v>
      </c>
      <c r="O19" s="174" t="s">
        <v>207</v>
      </c>
      <c r="P19" s="174" t="s">
        <v>208</v>
      </c>
      <c r="Q19" s="174" t="s">
        <v>209</v>
      </c>
      <c r="R19" s="174" t="s">
        <v>215</v>
      </c>
      <c r="S19" s="174" t="s">
        <v>216</v>
      </c>
      <c r="T19" s="174"/>
      <c r="U19" s="174" t="s">
        <v>125</v>
      </c>
      <c r="V19" s="174" t="s">
        <v>126</v>
      </c>
      <c r="W19" s="174" t="s">
        <v>127</v>
      </c>
      <c r="X19" s="174" t="s">
        <v>207</v>
      </c>
      <c r="Y19" s="174" t="s">
        <v>208</v>
      </c>
      <c r="Z19" s="174" t="s">
        <v>209</v>
      </c>
      <c r="AA19" s="174" t="s">
        <v>215</v>
      </c>
      <c r="AB19" s="174" t="s">
        <v>216</v>
      </c>
      <c r="AC19" s="174"/>
      <c r="AD19" s="174" t="s">
        <v>125</v>
      </c>
      <c r="AE19" s="174" t="s">
        <v>126</v>
      </c>
      <c r="AF19" s="174" t="s">
        <v>127</v>
      </c>
      <c r="AG19" s="174" t="s">
        <v>207</v>
      </c>
      <c r="AH19" s="174" t="s">
        <v>208</v>
      </c>
      <c r="AI19" s="174" t="s">
        <v>209</v>
      </c>
      <c r="AJ19" s="174" t="s">
        <v>215</v>
      </c>
      <c r="AK19" s="174" t="s">
        <v>216</v>
      </c>
      <c r="AL19" s="174"/>
      <c r="AM19" s="174" t="s">
        <v>125</v>
      </c>
      <c r="AN19" s="174" t="s">
        <v>126</v>
      </c>
      <c r="AO19" s="174" t="s">
        <v>127</v>
      </c>
      <c r="AP19" s="174" t="s">
        <v>207</v>
      </c>
      <c r="AQ19" s="174" t="s">
        <v>208</v>
      </c>
      <c r="AR19" s="174" t="s">
        <v>209</v>
      </c>
      <c r="AS19" s="174" t="s">
        <v>215</v>
      </c>
      <c r="AT19" s="174" t="s">
        <v>216</v>
      </c>
      <c r="AU19" s="174"/>
      <c r="AV19" s="174" t="s">
        <v>125</v>
      </c>
      <c r="AW19" s="174" t="s">
        <v>126</v>
      </c>
      <c r="AX19" s="174" t="s">
        <v>127</v>
      </c>
      <c r="AY19" s="174" t="s">
        <v>207</v>
      </c>
      <c r="AZ19" s="174" t="s">
        <v>208</v>
      </c>
      <c r="BA19" s="174" t="s">
        <v>209</v>
      </c>
      <c r="BB19" s="174" t="s">
        <v>215</v>
      </c>
      <c r="BC19" s="174" t="s">
        <v>216</v>
      </c>
      <c r="BD19" s="174"/>
      <c r="BE19" s="174" t="s">
        <v>125</v>
      </c>
      <c r="BF19" s="174" t="s">
        <v>126</v>
      </c>
      <c r="BG19" s="174" t="s">
        <v>127</v>
      </c>
      <c r="BH19" s="174" t="s">
        <v>207</v>
      </c>
      <c r="BI19" s="174" t="s">
        <v>208</v>
      </c>
      <c r="BJ19" s="174" t="s">
        <v>209</v>
      </c>
      <c r="BK19" s="174" t="s">
        <v>215</v>
      </c>
      <c r="BL19" s="174" t="s">
        <v>216</v>
      </c>
      <c r="BM19" s="174"/>
      <c r="BN19" s="174" t="s">
        <v>125</v>
      </c>
      <c r="BO19" s="174" t="s">
        <v>126</v>
      </c>
      <c r="BP19" s="174" t="s">
        <v>127</v>
      </c>
      <c r="BQ19" s="174" t="s">
        <v>207</v>
      </c>
      <c r="BR19" s="174" t="s">
        <v>208</v>
      </c>
      <c r="BS19" s="174" t="s">
        <v>209</v>
      </c>
      <c r="BT19" s="174" t="s">
        <v>215</v>
      </c>
      <c r="BU19" s="174" t="s">
        <v>216</v>
      </c>
    </row>
    <row r="20" spans="1:73" x14ac:dyDescent="0.2">
      <c r="A20" s="132"/>
      <c r="B20" s="176" t="s">
        <v>137</v>
      </c>
      <c r="C20" s="176">
        <f>'UVL Weight Calcs'!B$10</f>
        <v>82.776470588235313</v>
      </c>
      <c r="D20" s="176">
        <f>'UVL Weight Calcs'!C$10</f>
        <v>76.356862745098056</v>
      </c>
      <c r="E20" s="176">
        <f>'UVL Weight Calcs'!D$10</f>
        <v>114.52222222222224</v>
      </c>
      <c r="F20" s="176">
        <f>'UVL Weight Calcs'!E$10</f>
        <v>38.344444444444449</v>
      </c>
      <c r="G20" s="176">
        <f>'UVL Weight Calcs'!F$10</f>
        <v>0</v>
      </c>
      <c r="H20" s="176">
        <f>'UVL Weight Calcs'!G$10</f>
        <v>0</v>
      </c>
      <c r="I20" s="176">
        <f>'UVL Weight Calcs'!H$10</f>
        <v>0</v>
      </c>
      <c r="J20" s="176">
        <f>'UVL Weight Calcs'!I$10</f>
        <v>0</v>
      </c>
      <c r="K20" s="195" t="s">
        <v>137</v>
      </c>
      <c r="L20" s="195">
        <f>'UVL Weight Calcs'!K$10</f>
        <v>0</v>
      </c>
      <c r="M20" s="195">
        <f>'UVL Weight Calcs'!L$10</f>
        <v>0</v>
      </c>
      <c r="N20" s="195">
        <f>'UVL Weight Calcs'!M$10</f>
        <v>0</v>
      </c>
      <c r="O20" s="195">
        <f>'UVL Weight Calcs'!N$10</f>
        <v>0</v>
      </c>
      <c r="P20" s="195">
        <f>'UVL Weight Calcs'!O$10</f>
        <v>0</v>
      </c>
      <c r="Q20" s="195">
        <f>'UVL Weight Calcs'!P$10</f>
        <v>0</v>
      </c>
      <c r="R20" s="195">
        <f>'UVL Weight Calcs'!Q$10</f>
        <v>0</v>
      </c>
      <c r="S20" s="195">
        <f>'UVL Weight Calcs'!R$10</f>
        <v>0</v>
      </c>
      <c r="T20" s="195" t="s">
        <v>137</v>
      </c>
      <c r="U20" s="195">
        <f>'UVL Weight Calcs'!T$10</f>
        <v>0</v>
      </c>
      <c r="V20" s="195">
        <f>'UVL Weight Calcs'!U$10</f>
        <v>0</v>
      </c>
      <c r="W20" s="195">
        <f>'UVL Weight Calcs'!V$10</f>
        <v>0</v>
      </c>
      <c r="X20" s="195">
        <f>'UVL Weight Calcs'!W$10</f>
        <v>0</v>
      </c>
      <c r="Y20" s="195">
        <f>'UVL Weight Calcs'!X$10</f>
        <v>0</v>
      </c>
      <c r="Z20" s="195">
        <f>'UVL Weight Calcs'!Y$10</f>
        <v>0</v>
      </c>
      <c r="AA20" s="195">
        <f>'UVL Weight Calcs'!Z$10</f>
        <v>0</v>
      </c>
      <c r="AB20" s="195">
        <f>'UVL Weight Calcs'!AA$10</f>
        <v>0</v>
      </c>
      <c r="AC20" s="195" t="s">
        <v>137</v>
      </c>
      <c r="AD20" s="195">
        <f>'UVL Weight Calcs'!AC$10</f>
        <v>0</v>
      </c>
      <c r="AE20" s="195">
        <f>'UVL Weight Calcs'!AD$10</f>
        <v>0</v>
      </c>
      <c r="AF20" s="195">
        <f>'UVL Weight Calcs'!AE$10</f>
        <v>0</v>
      </c>
      <c r="AG20" s="195">
        <f>'UVL Weight Calcs'!AF$10</f>
        <v>0</v>
      </c>
      <c r="AH20" s="195">
        <f>'UVL Weight Calcs'!AG$10</f>
        <v>0</v>
      </c>
      <c r="AI20" s="195">
        <f>'UVL Weight Calcs'!AH$10</f>
        <v>0</v>
      </c>
      <c r="AJ20" s="195">
        <f>'UVL Weight Calcs'!AI$10</f>
        <v>0</v>
      </c>
      <c r="AK20" s="195">
        <f>'UVL Weight Calcs'!AJ$10</f>
        <v>0</v>
      </c>
      <c r="AL20" s="195" t="s">
        <v>137</v>
      </c>
      <c r="AM20" s="195">
        <f>'UVL Weight Calcs'!AL$10</f>
        <v>0</v>
      </c>
      <c r="AN20" s="195">
        <f>'UVL Weight Calcs'!AM$10</f>
        <v>0</v>
      </c>
      <c r="AO20" s="195">
        <f>'UVL Weight Calcs'!AN$10</f>
        <v>0</v>
      </c>
      <c r="AP20" s="195">
        <f>'UVL Weight Calcs'!AO$10</f>
        <v>0</v>
      </c>
      <c r="AQ20" s="195">
        <f>'UVL Weight Calcs'!AP$10</f>
        <v>0</v>
      </c>
      <c r="AR20" s="195">
        <f>'UVL Weight Calcs'!AQ$10</f>
        <v>0</v>
      </c>
      <c r="AS20" s="195">
        <f>'UVL Weight Calcs'!AR$10</f>
        <v>0</v>
      </c>
      <c r="AT20" s="195">
        <f>'UVL Weight Calcs'!AS$10</f>
        <v>0</v>
      </c>
      <c r="AU20" s="195" t="s">
        <v>137</v>
      </c>
      <c r="AV20" s="195">
        <f>'UVL Weight Calcs'!AU$10</f>
        <v>0</v>
      </c>
      <c r="AW20" s="195">
        <f>'UVL Weight Calcs'!AV$10</f>
        <v>0</v>
      </c>
      <c r="AX20" s="195">
        <f>'UVL Weight Calcs'!AW$10</f>
        <v>0</v>
      </c>
      <c r="AY20" s="195">
        <f>'UVL Weight Calcs'!AX$10</f>
        <v>0</v>
      </c>
      <c r="AZ20" s="195">
        <f>'UVL Weight Calcs'!AY$10</f>
        <v>0</v>
      </c>
      <c r="BA20" s="195">
        <f>'UVL Weight Calcs'!AZ$10</f>
        <v>0</v>
      </c>
      <c r="BB20" s="195">
        <f>'UVL Weight Calcs'!BA$10</f>
        <v>0</v>
      </c>
      <c r="BC20" s="195">
        <f>'UVL Weight Calcs'!BB$10</f>
        <v>0</v>
      </c>
      <c r="BD20" s="195" t="s">
        <v>137</v>
      </c>
      <c r="BE20" s="195">
        <f>'UVL Weight Calcs'!BD$10</f>
        <v>0</v>
      </c>
      <c r="BF20" s="195">
        <f>'UVL Weight Calcs'!BE$10</f>
        <v>0</v>
      </c>
      <c r="BG20" s="195">
        <f>'UVL Weight Calcs'!BF$10</f>
        <v>0</v>
      </c>
      <c r="BH20" s="195">
        <f>'UVL Weight Calcs'!BG$10</f>
        <v>0</v>
      </c>
      <c r="BI20" s="195">
        <f>'UVL Weight Calcs'!BH$10</f>
        <v>0</v>
      </c>
      <c r="BJ20" s="195">
        <f>'UVL Weight Calcs'!BI$10</f>
        <v>0</v>
      </c>
      <c r="BK20" s="195">
        <f>'UVL Weight Calcs'!BJ$10</f>
        <v>0</v>
      </c>
      <c r="BL20" s="195">
        <f>'UVL Weight Calcs'!BK$10</f>
        <v>0</v>
      </c>
      <c r="BM20" s="195" t="s">
        <v>137</v>
      </c>
      <c r="BN20" s="195">
        <f>'UVL Weight Calcs'!BM$10</f>
        <v>0</v>
      </c>
      <c r="BO20" s="195">
        <f>'UVL Weight Calcs'!BN$10</f>
        <v>0</v>
      </c>
      <c r="BP20" s="195">
        <f>'UVL Weight Calcs'!BO$10</f>
        <v>0</v>
      </c>
      <c r="BQ20" s="195">
        <f>'UVL Weight Calcs'!BP$10</f>
        <v>0</v>
      </c>
      <c r="BR20" s="195">
        <f>'UVL Weight Calcs'!BQ$10</f>
        <v>0</v>
      </c>
      <c r="BS20" s="195">
        <f>'UVL Weight Calcs'!BR$10</f>
        <v>0</v>
      </c>
      <c r="BT20" s="195">
        <f>'UVL Weight Calcs'!BS$10</f>
        <v>0</v>
      </c>
      <c r="BU20" s="195">
        <f>'UVL Weight Calcs'!BT$10</f>
        <v>0</v>
      </c>
    </row>
    <row r="21" spans="1:73" s="43" customFormat="1" x14ac:dyDescent="0.2">
      <c r="A21" s="132"/>
      <c r="B21" s="295" t="s">
        <v>138</v>
      </c>
      <c r="C21" s="295">
        <f>'UVL Weight Calcs'!B$11</f>
        <v>194.85980392156867</v>
      </c>
      <c r="D21" s="295">
        <f>'UVL Weight Calcs'!C$11</f>
        <v>213.9401960784314</v>
      </c>
      <c r="E21" s="295">
        <f>'UVL Weight Calcs'!D$11</f>
        <v>253.52222222222224</v>
      </c>
      <c r="F21" s="295">
        <f>'UVL Weight Calcs'!E$11</f>
        <v>177.34444444444443</v>
      </c>
      <c r="G21" s="295">
        <f>'UVL Weight Calcs'!F$11</f>
        <v>0</v>
      </c>
      <c r="H21" s="295">
        <f>'UVL Weight Calcs'!G$11</f>
        <v>0</v>
      </c>
      <c r="I21" s="295">
        <f>'UVL Weight Calcs'!H$11</f>
        <v>0</v>
      </c>
      <c r="J21" s="295">
        <f>'UVL Weight Calcs'!I$11</f>
        <v>0</v>
      </c>
      <c r="K21" s="174" t="s">
        <v>138</v>
      </c>
      <c r="L21" s="174">
        <f>'UVL Weight Calcs'!K$11</f>
        <v>27.695238095238096</v>
      </c>
      <c r="M21" s="174">
        <f>'UVL Weight Calcs'!L$11</f>
        <v>50.361904761904768</v>
      </c>
      <c r="N21" s="174">
        <f>'UVL Weight Calcs'!M$11</f>
        <v>27.695238095238096</v>
      </c>
      <c r="O21" s="174">
        <f>'UVL Weight Calcs'!N$11</f>
        <v>5.0285714285714285</v>
      </c>
      <c r="P21" s="174">
        <f>'UVL Weight Calcs'!O$11</f>
        <v>5.0285714285714285</v>
      </c>
      <c r="Q21" s="174">
        <f>'UVL Weight Calcs'!P$11</f>
        <v>5.0285714285714285</v>
      </c>
      <c r="R21" s="174">
        <f>'UVL Weight Calcs'!Q$11</f>
        <v>5.0285714285714285</v>
      </c>
      <c r="S21" s="174">
        <f>'UVL Weight Calcs'!R$11</f>
        <v>5.0285714285714285</v>
      </c>
      <c r="T21" s="174" t="s">
        <v>138</v>
      </c>
      <c r="U21" s="174">
        <f>'UVL Weight Calcs'!T$11</f>
        <v>40.666666666666664</v>
      </c>
      <c r="V21" s="174">
        <f>'UVL Weight Calcs'!U$11</f>
        <v>0</v>
      </c>
      <c r="W21" s="174">
        <f>'UVL Weight Calcs'!V$11</f>
        <v>0</v>
      </c>
      <c r="X21" s="174">
        <f>'UVL Weight Calcs'!W$11</f>
        <v>0</v>
      </c>
      <c r="Y21" s="174">
        <f>'UVL Weight Calcs'!X$11</f>
        <v>0</v>
      </c>
      <c r="Z21" s="174">
        <f>'UVL Weight Calcs'!Y$11</f>
        <v>0</v>
      </c>
      <c r="AA21" s="174">
        <f>'UVL Weight Calcs'!Z$11</f>
        <v>0</v>
      </c>
      <c r="AB21" s="174">
        <f>'UVL Weight Calcs'!AA$11</f>
        <v>0</v>
      </c>
      <c r="AC21" s="174" t="s">
        <v>138</v>
      </c>
      <c r="AD21" s="174">
        <f>'UVL Weight Calcs'!AC$11</f>
        <v>0</v>
      </c>
      <c r="AE21" s="174">
        <f>'UVL Weight Calcs'!AD$11</f>
        <v>0</v>
      </c>
      <c r="AF21" s="174">
        <f>'UVL Weight Calcs'!AE$11</f>
        <v>0</v>
      </c>
      <c r="AG21" s="174">
        <f>'UVL Weight Calcs'!AF$11</f>
        <v>0</v>
      </c>
      <c r="AH21" s="174">
        <f>'UVL Weight Calcs'!AG$11</f>
        <v>0</v>
      </c>
      <c r="AI21" s="174">
        <f>'UVL Weight Calcs'!AH$11</f>
        <v>0</v>
      </c>
      <c r="AJ21" s="174">
        <f>'UVL Weight Calcs'!AI$11</f>
        <v>0</v>
      </c>
      <c r="AK21" s="174">
        <f>'UVL Weight Calcs'!AJ$11</f>
        <v>0</v>
      </c>
      <c r="AL21" s="174" t="s">
        <v>138</v>
      </c>
      <c r="AM21" s="174">
        <f>'UVL Weight Calcs'!AL$11</f>
        <v>0</v>
      </c>
      <c r="AN21" s="174">
        <f>'UVL Weight Calcs'!AM$11</f>
        <v>0</v>
      </c>
      <c r="AO21" s="174">
        <f>'UVL Weight Calcs'!AN$11</f>
        <v>0</v>
      </c>
      <c r="AP21" s="174">
        <f>'UVL Weight Calcs'!AO$11</f>
        <v>0</v>
      </c>
      <c r="AQ21" s="174">
        <f>'UVL Weight Calcs'!AP$11</f>
        <v>0</v>
      </c>
      <c r="AR21" s="174">
        <f>'UVL Weight Calcs'!AQ$11</f>
        <v>0</v>
      </c>
      <c r="AS21" s="174">
        <f>'UVL Weight Calcs'!AR$11</f>
        <v>0</v>
      </c>
      <c r="AT21" s="174">
        <f>'UVL Weight Calcs'!AS$11</f>
        <v>0</v>
      </c>
      <c r="AU21" s="174" t="s">
        <v>138</v>
      </c>
      <c r="AV21" s="174">
        <f>'UVL Weight Calcs'!AU$11</f>
        <v>0</v>
      </c>
      <c r="AW21" s="174">
        <f>'UVL Weight Calcs'!AV$11</f>
        <v>0</v>
      </c>
      <c r="AX21" s="174">
        <f>'UVL Weight Calcs'!AW$11</f>
        <v>0</v>
      </c>
      <c r="AY21" s="174">
        <f>'UVL Weight Calcs'!AX$11</f>
        <v>0</v>
      </c>
      <c r="AZ21" s="174">
        <f>'UVL Weight Calcs'!AY$11</f>
        <v>0</v>
      </c>
      <c r="BA21" s="174">
        <f>'UVL Weight Calcs'!AZ$11</f>
        <v>0</v>
      </c>
      <c r="BB21" s="174">
        <f>'UVL Weight Calcs'!BA$11</f>
        <v>0</v>
      </c>
      <c r="BC21" s="174">
        <f>'UVL Weight Calcs'!BB$11</f>
        <v>0</v>
      </c>
      <c r="BD21" s="174" t="s">
        <v>138</v>
      </c>
      <c r="BE21" s="174">
        <f>'UVL Weight Calcs'!BD$11</f>
        <v>0</v>
      </c>
      <c r="BF21" s="174">
        <f>'UVL Weight Calcs'!BE$11</f>
        <v>0</v>
      </c>
      <c r="BG21" s="174">
        <f>'UVL Weight Calcs'!BF$11</f>
        <v>0</v>
      </c>
      <c r="BH21" s="174">
        <f>'UVL Weight Calcs'!BG$11</f>
        <v>0</v>
      </c>
      <c r="BI21" s="174">
        <f>'UVL Weight Calcs'!BH$11</f>
        <v>0</v>
      </c>
      <c r="BJ21" s="174">
        <f>'UVL Weight Calcs'!BI$11</f>
        <v>0</v>
      </c>
      <c r="BK21" s="174">
        <f>'UVL Weight Calcs'!BJ$11</f>
        <v>0</v>
      </c>
      <c r="BL21" s="174">
        <f>'UVL Weight Calcs'!BK$11</f>
        <v>0</v>
      </c>
      <c r="BM21" s="174" t="s">
        <v>138</v>
      </c>
      <c r="BN21" s="174">
        <f>'UVL Weight Calcs'!BM$11</f>
        <v>0</v>
      </c>
      <c r="BO21" s="174">
        <f>'UVL Weight Calcs'!BN$11</f>
        <v>0</v>
      </c>
      <c r="BP21" s="174">
        <f>'UVL Weight Calcs'!BO$11</f>
        <v>0</v>
      </c>
      <c r="BQ21" s="174">
        <f>'UVL Weight Calcs'!BP$11</f>
        <v>0</v>
      </c>
      <c r="BR21" s="174">
        <f>'UVL Weight Calcs'!BQ$11</f>
        <v>0</v>
      </c>
      <c r="BS21" s="174">
        <f>'UVL Weight Calcs'!BR$11</f>
        <v>0</v>
      </c>
      <c r="BT21" s="174">
        <f>'UVL Weight Calcs'!BS$11</f>
        <v>0</v>
      </c>
      <c r="BU21" s="174">
        <f>'UVL Weight Calcs'!BT$11</f>
        <v>0</v>
      </c>
    </row>
    <row r="22" spans="1:73" s="43" customFormat="1" x14ac:dyDescent="0.2">
      <c r="A22" s="128"/>
      <c r="B22" s="293"/>
      <c r="C22" s="239"/>
      <c r="D22" s="239"/>
      <c r="E22" s="239"/>
      <c r="F22" s="239"/>
      <c r="G22" s="239"/>
      <c r="H22" s="239"/>
      <c r="I22" s="239"/>
      <c r="J22" s="239"/>
      <c r="K22" s="293"/>
      <c r="L22" s="239"/>
      <c r="M22" s="239"/>
      <c r="N22" s="239"/>
      <c r="O22" s="239"/>
      <c r="P22" s="239"/>
      <c r="Q22" s="239"/>
      <c r="R22" s="239"/>
      <c r="S22" s="239"/>
      <c r="T22" s="293"/>
      <c r="U22" s="239"/>
      <c r="V22" s="239"/>
      <c r="W22" s="239"/>
      <c r="X22" s="239"/>
      <c r="Y22" s="239"/>
      <c r="Z22" s="239"/>
      <c r="AA22" s="239"/>
      <c r="AB22" s="239"/>
      <c r="AC22" s="293"/>
      <c r="AD22" s="239"/>
      <c r="AE22" s="239"/>
      <c r="AF22" s="239"/>
      <c r="AG22" s="239"/>
      <c r="AH22" s="239"/>
      <c r="AI22" s="239"/>
      <c r="AJ22" s="239"/>
      <c r="AK22" s="239"/>
      <c r="AL22" s="293"/>
      <c r="AM22" s="239"/>
      <c r="AN22" s="239"/>
      <c r="AO22" s="239"/>
      <c r="AP22" s="239"/>
      <c r="AQ22" s="239"/>
      <c r="AR22" s="239"/>
      <c r="AS22" s="239"/>
      <c r="AT22" s="239"/>
      <c r="AU22" s="293"/>
      <c r="AV22" s="239"/>
      <c r="AW22" s="239"/>
      <c r="AX22" s="239"/>
      <c r="AY22" s="239"/>
      <c r="AZ22" s="239"/>
      <c r="BA22" s="239"/>
      <c r="BB22" s="239"/>
      <c r="BC22" s="239"/>
      <c r="BD22" s="293"/>
      <c r="BE22" s="239"/>
      <c r="BF22" s="239"/>
      <c r="BG22" s="239"/>
      <c r="BH22" s="239"/>
      <c r="BI22" s="239"/>
      <c r="BJ22" s="239"/>
      <c r="BK22" s="239"/>
      <c r="BL22" s="239"/>
      <c r="BM22" s="293"/>
      <c r="BN22" s="239"/>
      <c r="BO22" s="239"/>
      <c r="BP22" s="239"/>
      <c r="BQ22" s="239"/>
      <c r="BR22" s="239"/>
      <c r="BS22" s="239"/>
      <c r="BT22" s="239"/>
      <c r="BU22" s="239"/>
    </row>
    <row r="23" spans="1:73" s="43" customFormat="1" x14ac:dyDescent="0.2">
      <c r="A23" s="128"/>
      <c r="B23" s="293"/>
      <c r="C23" s="293"/>
      <c r="D23" s="239"/>
      <c r="E23" s="239"/>
      <c r="F23" s="239"/>
      <c r="G23" s="239"/>
      <c r="H23" s="239"/>
      <c r="I23" s="239"/>
      <c r="J23" s="239"/>
      <c r="K23" s="293"/>
      <c r="L23" s="293"/>
      <c r="M23" s="239"/>
      <c r="N23" s="239"/>
      <c r="O23" s="239"/>
      <c r="P23" s="239"/>
      <c r="Q23" s="239"/>
      <c r="R23" s="239"/>
      <c r="S23" s="239"/>
      <c r="T23" s="293"/>
      <c r="U23" s="293"/>
      <c r="V23" s="239"/>
      <c r="W23" s="239"/>
      <c r="X23" s="239"/>
      <c r="Y23" s="239"/>
      <c r="Z23" s="239"/>
      <c r="AA23" s="239"/>
      <c r="AB23" s="239"/>
      <c r="AC23" s="293"/>
      <c r="AD23" s="293"/>
      <c r="AE23" s="239"/>
      <c r="AF23" s="239"/>
      <c r="AG23" s="239"/>
      <c r="AH23" s="239"/>
      <c r="AI23" s="239"/>
      <c r="AJ23" s="239"/>
      <c r="AK23" s="239"/>
      <c r="AL23" s="293"/>
      <c r="AM23" s="293"/>
      <c r="AN23" s="239"/>
      <c r="AO23" s="239"/>
      <c r="AP23" s="239"/>
      <c r="AQ23" s="239"/>
      <c r="AR23" s="239"/>
      <c r="AS23" s="239"/>
      <c r="AT23" s="239"/>
      <c r="AU23" s="293"/>
      <c r="AV23" s="293"/>
      <c r="AW23" s="239"/>
      <c r="AX23" s="239"/>
      <c r="AY23" s="239"/>
      <c r="AZ23" s="239"/>
      <c r="BA23" s="239"/>
      <c r="BB23" s="239"/>
      <c r="BC23" s="239"/>
      <c r="BD23" s="293"/>
      <c r="BE23" s="293"/>
      <c r="BF23" s="239"/>
      <c r="BG23" s="239"/>
      <c r="BH23" s="239"/>
      <c r="BI23" s="239"/>
      <c r="BJ23" s="239"/>
      <c r="BK23" s="239"/>
      <c r="BL23" s="239"/>
      <c r="BM23" s="293"/>
      <c r="BN23" s="293"/>
      <c r="BO23" s="239"/>
      <c r="BP23" s="239"/>
      <c r="BQ23" s="239"/>
      <c r="BR23" s="239"/>
      <c r="BS23" s="239"/>
      <c r="BT23" s="239"/>
      <c r="BU23" s="239"/>
    </row>
    <row r="24" spans="1:73" s="43" customFormat="1" x14ac:dyDescent="0.2">
      <c r="A24" s="132"/>
      <c r="B24" s="500" t="s">
        <v>271</v>
      </c>
      <c r="C24" s="500"/>
      <c r="D24" s="500"/>
      <c r="E24" s="500"/>
      <c r="F24" s="500"/>
      <c r="G24" s="500"/>
      <c r="H24" s="500"/>
      <c r="I24" s="500"/>
      <c r="J24" s="500"/>
      <c r="K24" s="494" t="s">
        <v>271</v>
      </c>
      <c r="L24" s="494"/>
      <c r="M24" s="494"/>
      <c r="N24" s="494"/>
      <c r="O24" s="494"/>
      <c r="P24" s="494"/>
      <c r="Q24" s="494"/>
      <c r="R24" s="494"/>
      <c r="S24" s="494"/>
      <c r="T24" s="494" t="s">
        <v>271</v>
      </c>
      <c r="U24" s="494"/>
      <c r="V24" s="494"/>
      <c r="W24" s="494"/>
      <c r="X24" s="494"/>
      <c r="Y24" s="494"/>
      <c r="Z24" s="494"/>
      <c r="AA24" s="494"/>
      <c r="AB24" s="494"/>
      <c r="AC24" s="494" t="s">
        <v>271</v>
      </c>
      <c r="AD24" s="494"/>
      <c r="AE24" s="494"/>
      <c r="AF24" s="494"/>
      <c r="AG24" s="494"/>
      <c r="AH24" s="494"/>
      <c r="AI24" s="494"/>
      <c r="AJ24" s="494"/>
      <c r="AK24" s="494"/>
      <c r="AL24" s="494" t="s">
        <v>271</v>
      </c>
      <c r="AM24" s="494"/>
      <c r="AN24" s="494"/>
      <c r="AO24" s="494"/>
      <c r="AP24" s="494"/>
      <c r="AQ24" s="494"/>
      <c r="AR24" s="494"/>
      <c r="AS24" s="494"/>
      <c r="AT24" s="494"/>
      <c r="AU24" s="494" t="s">
        <v>271</v>
      </c>
      <c r="AV24" s="494"/>
      <c r="AW24" s="494"/>
      <c r="AX24" s="494"/>
      <c r="AY24" s="494"/>
      <c r="AZ24" s="494"/>
      <c r="BA24" s="494"/>
      <c r="BB24" s="494"/>
      <c r="BC24" s="494"/>
      <c r="BD24" s="494" t="s">
        <v>271</v>
      </c>
      <c r="BE24" s="494"/>
      <c r="BF24" s="494"/>
      <c r="BG24" s="494"/>
      <c r="BH24" s="494"/>
      <c r="BI24" s="494"/>
      <c r="BJ24" s="494"/>
      <c r="BK24" s="494"/>
      <c r="BL24" s="494"/>
      <c r="BM24" s="494" t="s">
        <v>271</v>
      </c>
      <c r="BN24" s="494"/>
      <c r="BO24" s="494"/>
      <c r="BP24" s="494"/>
      <c r="BQ24" s="494"/>
      <c r="BR24" s="494"/>
      <c r="BS24" s="494"/>
      <c r="BT24" s="494"/>
      <c r="BU24" s="494"/>
    </row>
    <row r="25" spans="1:73" s="43" customFormat="1" x14ac:dyDescent="0.2">
      <c r="A25" s="132"/>
      <c r="B25" s="294"/>
      <c r="C25" s="294" t="s">
        <v>125</v>
      </c>
      <c r="D25" s="294" t="s">
        <v>126</v>
      </c>
      <c r="E25" s="294" t="s">
        <v>127</v>
      </c>
      <c r="F25" s="294" t="s">
        <v>207</v>
      </c>
      <c r="G25" s="294" t="s">
        <v>208</v>
      </c>
      <c r="H25" s="294" t="s">
        <v>209</v>
      </c>
      <c r="I25" s="294" t="s">
        <v>215</v>
      </c>
      <c r="J25" s="294" t="s">
        <v>216</v>
      </c>
      <c r="K25" s="174"/>
      <c r="L25" s="174" t="s">
        <v>125</v>
      </c>
      <c r="M25" s="174" t="s">
        <v>126</v>
      </c>
      <c r="N25" s="174" t="s">
        <v>127</v>
      </c>
      <c r="O25" s="174" t="s">
        <v>207</v>
      </c>
      <c r="P25" s="174" t="s">
        <v>208</v>
      </c>
      <c r="Q25" s="174" t="s">
        <v>209</v>
      </c>
      <c r="R25" s="174" t="s">
        <v>215</v>
      </c>
      <c r="S25" s="174" t="s">
        <v>216</v>
      </c>
      <c r="T25" s="174"/>
      <c r="U25" s="174" t="s">
        <v>125</v>
      </c>
      <c r="V25" s="174" t="s">
        <v>126</v>
      </c>
      <c r="W25" s="174" t="s">
        <v>127</v>
      </c>
      <c r="X25" s="174" t="s">
        <v>207</v>
      </c>
      <c r="Y25" s="174" t="s">
        <v>208</v>
      </c>
      <c r="Z25" s="174" t="s">
        <v>209</v>
      </c>
      <c r="AA25" s="174" t="s">
        <v>215</v>
      </c>
      <c r="AB25" s="174" t="s">
        <v>216</v>
      </c>
      <c r="AC25" s="174"/>
      <c r="AD25" s="174" t="s">
        <v>125</v>
      </c>
      <c r="AE25" s="174" t="s">
        <v>126</v>
      </c>
      <c r="AF25" s="174" t="s">
        <v>127</v>
      </c>
      <c r="AG25" s="174" t="s">
        <v>207</v>
      </c>
      <c r="AH25" s="174" t="s">
        <v>208</v>
      </c>
      <c r="AI25" s="174" t="s">
        <v>209</v>
      </c>
      <c r="AJ25" s="174" t="s">
        <v>215</v>
      </c>
      <c r="AK25" s="174" t="s">
        <v>216</v>
      </c>
      <c r="AL25" s="174"/>
      <c r="AM25" s="174" t="s">
        <v>125</v>
      </c>
      <c r="AN25" s="174" t="s">
        <v>126</v>
      </c>
      <c r="AO25" s="174" t="s">
        <v>127</v>
      </c>
      <c r="AP25" s="174" t="s">
        <v>207</v>
      </c>
      <c r="AQ25" s="174" t="s">
        <v>208</v>
      </c>
      <c r="AR25" s="174" t="s">
        <v>209</v>
      </c>
      <c r="AS25" s="174" t="s">
        <v>215</v>
      </c>
      <c r="AT25" s="174" t="s">
        <v>216</v>
      </c>
      <c r="AU25" s="174"/>
      <c r="AV25" s="174" t="s">
        <v>125</v>
      </c>
      <c r="AW25" s="174" t="s">
        <v>126</v>
      </c>
      <c r="AX25" s="174" t="s">
        <v>127</v>
      </c>
      <c r="AY25" s="174" t="s">
        <v>207</v>
      </c>
      <c r="AZ25" s="174" t="s">
        <v>208</v>
      </c>
      <c r="BA25" s="174" t="s">
        <v>209</v>
      </c>
      <c r="BB25" s="174" t="s">
        <v>215</v>
      </c>
      <c r="BC25" s="174" t="s">
        <v>216</v>
      </c>
      <c r="BD25" s="174"/>
      <c r="BE25" s="174" t="s">
        <v>125</v>
      </c>
      <c r="BF25" s="174" t="s">
        <v>126</v>
      </c>
      <c r="BG25" s="174" t="s">
        <v>127</v>
      </c>
      <c r="BH25" s="174" t="s">
        <v>207</v>
      </c>
      <c r="BI25" s="174" t="s">
        <v>208</v>
      </c>
      <c r="BJ25" s="174" t="s">
        <v>209</v>
      </c>
      <c r="BK25" s="174" t="s">
        <v>215</v>
      </c>
      <c r="BL25" s="174" t="s">
        <v>216</v>
      </c>
      <c r="BM25" s="174"/>
      <c r="BN25" s="174" t="s">
        <v>125</v>
      </c>
      <c r="BO25" s="174" t="s">
        <v>126</v>
      </c>
      <c r="BP25" s="174" t="s">
        <v>127</v>
      </c>
      <c r="BQ25" s="174" t="s">
        <v>207</v>
      </c>
      <c r="BR25" s="174" t="s">
        <v>208</v>
      </c>
      <c r="BS25" s="174" t="s">
        <v>209</v>
      </c>
      <c r="BT25" s="174" t="s">
        <v>215</v>
      </c>
      <c r="BU25" s="174" t="s">
        <v>216</v>
      </c>
    </row>
    <row r="26" spans="1:73" s="43" customFormat="1" x14ac:dyDescent="0.2">
      <c r="A26"/>
      <c r="B26" s="176" t="s">
        <v>120</v>
      </c>
      <c r="C26" s="176">
        <f>IF(F$4=0,(0),IF($F$4=2,C9,IF($F$4=3,C10,IF($F$4=4,C11,IF($F$4=5,C12,IF($F$4=6,C13,IF($F$4=7,C14,IF($F$4=8,C15))))))))</f>
        <v>67.86</v>
      </c>
      <c r="D26" s="176">
        <f>IF(F$4=0,(0),IF($F$4=2,D9,IF($F$4=3,D10,IF($F$4=4,D11,IF($F$4=5,D12,IF($F$4=6,D13,IF($F$4=7,D14,IF($F$4=8,D15))))))))</f>
        <v>193.14</v>
      </c>
      <c r="E26" s="176">
        <f>IF(F$4=0,(0),IF($F$4=2,E9,IF($F$4=3,E10,IF($F$4=4,E11,IF($F$4=5,E12,IF($F$4=6,E13,IF($F$4=7,E14,IF($F$4=8,E15))))))))</f>
        <v>193.14</v>
      </c>
      <c r="F26" s="176">
        <f>IF(F$4=0,(0),IF($F$4=2,F9,IF($F$4=3,F10,IF($F$4=4,F11,IF($F$4=5,F12,IF($F$4=6,F13,IF($F$4=7,F14,IF($F$4=8,F15))))))))</f>
        <v>67.86</v>
      </c>
      <c r="G26" s="176">
        <f>IF(F$4=0,(0),IF($F$4=2,G9,IF($F$4=3,G10,IF($F$4=4,G11,IF($F$4=5,G12,IF($F$4=6,G13,IF($F$4=7,G14,IF($F$4=8,G15))))))))</f>
        <v>0</v>
      </c>
      <c r="H26" s="176">
        <f>IF(F$4=0,(0),IF($F$4=2,H9,IF($F$4=3,H10,IF($F$4=4,H11,IF($F$4=5,H12,IF($F$4=6,H13,IF($F$4=7,H14,IF($F$4=8,H15))))))))</f>
        <v>0</v>
      </c>
      <c r="I26" s="176">
        <f>IF(F$4=0,(0),IF($F$4=2,I9,IF($F$4=3,I10,IF($F$4=4,I11,IF($F$4=5,I12,IF($F$4=6,I13,IF($F$4=7,I14,IF($F$4=8,I15))))))))</f>
        <v>0</v>
      </c>
      <c r="J26" s="176">
        <f>IF(F$4=0,(0),IF($F$4=2,J9,IF($F$4=3,J10,IF($F$4=4,J11,IF($F$4=5,J12,IF($F$4=6,J13,IF($F$4=7,J14,IF($F$4=8,J15))))))))</f>
        <v>0</v>
      </c>
      <c r="K26" s="297" t="s">
        <v>120</v>
      </c>
      <c r="L26" s="195">
        <f>IF(O$4=0,(0),IF($F$4=2,L9,IF($F$4=3,L10,IF($F$4=4,L11,IF($F$4=5,L12,IF($F$4=6,L13,IF($F$4=7,L14,IF($F$4=8,L15))))))))</f>
        <v>0</v>
      </c>
      <c r="M26" s="195">
        <f>IF(O$4=0,(0),IF($F$4=2,M9,IF($F$4=3,M10,IF($F$4=4,M11,IF($F$4=5,M12,IF($F$4=6,M13,IF($F$4=7,M14,IF($F$4=8,M15))))))))</f>
        <v>0</v>
      </c>
      <c r="N26" s="195">
        <f>IF(O$4=0,(0),IF($F$4=2,N9,IF($F$4=3,N10,IF($F$4=4,N11,IF($F$4=5,N12,IF($F$4=6,N13,IF($F$4=7,N14,IF($F$4=8,N15))))))))</f>
        <v>0</v>
      </c>
      <c r="O26" s="195">
        <f>IF(O$4=0,(0),IF($F$4=2,O9,IF($F$4=3,O10,IF($F$4=4,O11,IF($F$4=5,O12,IF($F$4=6,O13,IF($F$4=7,O14,IF($F$4=8,O15))))))))</f>
        <v>0</v>
      </c>
      <c r="P26" s="195">
        <f>IF(O$4=0,(0),IF($F$4=2,P9,IF($F$4=3,P10,IF($F$4=4,P11,IF($F$4=5,P12,IF($F$4=6,P13,IF($F$4=7,P14,IF($F$4=8,P15))))))))</f>
        <v>0</v>
      </c>
      <c r="Q26" s="195">
        <f>IF(O$4=0,(0),IF($F$4=2,Q9,IF($F$4=3,Q10,IF($F$4=4,Q11,IF($F$4=5,Q12,IF($F$4=6,Q13,IF($F$4=7,Q14,IF($F$4=8,Q15))))))))</f>
        <v>0</v>
      </c>
      <c r="R26" s="195">
        <f>IF(O$4=0,(0),IF($F$4=2,R9,IF($F$4=3,R10,IF($F$4=4,R11,IF($F$4=5,R12,IF($F$4=6,R13,IF($F$4=7,R14,IF($F$4=8,R15))))))))</f>
        <v>0</v>
      </c>
      <c r="S26" s="195">
        <f>IF(O$4=0,(0),IF($F$4=2,S9,IF($F$4=3,S10,IF($F$4=4,S11,IF($F$4=5,S12,IF($F$4=6,S13,IF($F$4=7,S14,IF($F$4=8,S15))))))))</f>
        <v>0</v>
      </c>
      <c r="T26" s="297" t="s">
        <v>120</v>
      </c>
      <c r="U26" s="195">
        <f>IF(X$4=0,(0),IF($F$4=2,U9,IF($F$4=3,U10,IF($F$4=4,U11,IF($F$4=5,U12,IF($F$4=6,U13,IF($F$4=7,U14,IF($F$4=8,U15))))))))</f>
        <v>0</v>
      </c>
      <c r="V26" s="195">
        <f>IF(X$4=0,(0),IF($F$4=2,V9,IF($F$4=3,V10,IF($F$4=4,V11,IF($F$4=5,V12,IF($F$4=6,V13,IF($F$4=7,V14,IF($F$4=8,V15))))))))</f>
        <v>0</v>
      </c>
      <c r="W26" s="195">
        <f>IF(X$4=0,(0),IF($F$4=2,W9,IF($F$4=3,W10,IF($F$4=4,W11,IF($F$4=5,W12,IF($F$4=6,W13,IF($F$4=7,W14,IF($F$4=8,W15))))))))</f>
        <v>0</v>
      </c>
      <c r="X26" s="195">
        <f>IF(X$4=0,(0),IF($F$4=2,X9,IF($F$4=3,X10,IF($F$4=4,X11,IF($F$4=5,X12,IF($F$4=6,X13,IF($F$4=7,X14,IF($F$4=8,X15))))))))</f>
        <v>0</v>
      </c>
      <c r="Y26" s="195">
        <f>IF(X$4=0,(0),IF($F$4=2,Y9,IF($F$4=3,Y10,IF($F$4=4,Y11,IF($F$4=5,Y12,IF($F$4=6,Y13,IF($F$4=7,Y14,IF($F$4=8,Y15))))))))</f>
        <v>0</v>
      </c>
      <c r="Z26" s="195">
        <f>IF(X$4=0,(0),IF($F$4=2,Z9,IF($F$4=3,Z10,IF($F$4=4,Z11,IF($F$4=5,Z12,IF($F$4=6,Z13,IF($F$4=7,Z14,IF($F$4=8,Z15))))))))</f>
        <v>0</v>
      </c>
      <c r="AA26" s="195">
        <f>IF(X$4=0,(0),IF($F$4=2,AA9,IF($F$4=3,AA10,IF($F$4=4,AA11,IF($F$4=5,AA12,IF($F$4=6,AA13,IF($F$4=7,AA14,IF($F$4=8,AA15))))))))</f>
        <v>0</v>
      </c>
      <c r="AB26" s="195">
        <f>IF(X$4=0,(0),IF($F$4=2,AB9,IF($F$4=3,AB10,IF($F$4=4,AB11,IF($F$4=5,AB12,IF($F$4=6,AB13,IF($F$4=7,AB14,IF($F$4=8,AB15))))))))</f>
        <v>0</v>
      </c>
      <c r="AC26" s="297" t="s">
        <v>120</v>
      </c>
      <c r="AD26" s="195">
        <f>IF(AG$4=0,(0),IF($F$4=2,AD9,IF($F$4=3,AD10,IF($F$4=4,AD11,IF($F$4=5,AD12,IF($F$4=6,AD13,IF($F$4=7,AD14,IF($F$4=8,AD15))))))))</f>
        <v>0</v>
      </c>
      <c r="AE26" s="195">
        <f>IF(AG$4=0,(0),IF($F$4=2,AE9,IF($F$4=3,AE10,IF($F$4=4,AE11,IF($F$4=5,AE12,IF($F$4=6,AE13,IF($F$4=7,AE14,IF($F$4=8,AE15))))))))</f>
        <v>0</v>
      </c>
      <c r="AF26" s="195">
        <f>IF(AG$4=0,(0),IF($F$4=2,AF9,IF($F$4=3,AF10,IF($F$4=4,AF11,IF($F$4=5,AF12,IF($F$4=6,AF13,IF($F$4=7,AF14,IF($F$4=8,AF15))))))))</f>
        <v>0</v>
      </c>
      <c r="AG26" s="195">
        <f>IF(AG$4=0,(0),IF($F$4=2,AG9,IF($F$4=3,AG10,IF($F$4=4,AG11,IF($F$4=5,AG12,IF($F$4=6,AG13,IF($F$4=7,AG14,IF($F$4=8,AG15))))))))</f>
        <v>0</v>
      </c>
      <c r="AH26" s="195">
        <f>IF(AG$4=0,(0),IF($F$4=2,AH9,IF($F$4=3,AH10,IF($F$4=4,AH11,IF($F$4=5,AH12,IF($F$4=6,AH13,IF($F$4=7,AH14,IF($F$4=8,AH15))))))))</f>
        <v>0</v>
      </c>
      <c r="AI26" s="195">
        <f>IF(AG$4=0,(0),IF($F$4=2,AI9,IF($F$4=3,AI10,IF($F$4=4,AI11,IF($F$4=5,AI12,IF($F$4=6,AI13,IF($F$4=7,AI14,IF($F$4=8,AI15))))))))</f>
        <v>0</v>
      </c>
      <c r="AJ26" s="195">
        <f>IF(AG$4=0,(0),IF($F$4=2,AJ9,IF($F$4=3,AJ10,IF($F$4=4,AJ11,IF($F$4=5,AJ12,IF($F$4=6,AJ13,IF($F$4=7,AJ14,IF($F$4=8,AJ15))))))))</f>
        <v>0</v>
      </c>
      <c r="AK26" s="195">
        <f>IF(AG$4=0,(0),IF($F$4=2,AK9,IF($F$4=3,AK10,IF($F$4=4,AK11,IF($F$4=5,AK12,IF($F$4=6,AK13,IF($F$4=7,AK14,IF($F$4=8,AK15))))))))</f>
        <v>0</v>
      </c>
      <c r="AL26" s="297" t="s">
        <v>120</v>
      </c>
      <c r="AM26" s="195">
        <f>IF(AP$4=0,(0),IF($F$4=2,AM9,IF($F$4=3,AM10,IF($F$4=4,AM11,IF($F$4=5,AM12,IF($F$4=6,AM13,IF($F$4=7,AM14,IF($F$4=8,AM15))))))))</f>
        <v>0</v>
      </c>
      <c r="AN26" s="195">
        <f>IF(AP$4=0,(0),IF($F$4=2,AN9,IF($F$4=3,AN10,IF($F$4=4,AN11,IF($F$4=5,AN12,IF($F$4=6,AN13,IF($F$4=7,AN14,IF($F$4=8,AN15))))))))</f>
        <v>0</v>
      </c>
      <c r="AO26" s="195">
        <f>IF(AP$4=0,(0),IF($F$4=2,AO9,IF($F$4=3,AO10,IF($F$4=4,AO11,IF($F$4=5,AO12,IF($F$4=6,AO13,IF($F$4=7,AO14,IF($F$4=8,AO15))))))))</f>
        <v>0</v>
      </c>
      <c r="AP26" s="195">
        <f>IF(AP$4=0,(0),IF($F$4=2,AP9,IF($F$4=3,AP10,IF($F$4=4,AP11,IF($F$4=5,AP12,IF($F$4=6,AP13,IF($F$4=7,AP14,IF($F$4=8,AP15))))))))</f>
        <v>0</v>
      </c>
      <c r="AQ26" s="195">
        <f>IF(AP$4=0,(0),IF($F$4=2,AQ9,IF($F$4=3,AQ10,IF($F$4=4,AQ11,IF($F$4=5,AQ12,IF($F$4=6,AQ13,IF($F$4=7,AQ14,IF($F$4=8,AQ15))))))))</f>
        <v>0</v>
      </c>
      <c r="AR26" s="195">
        <f>IF(AP$4=0,(0),IF($F$4=2,AR9,IF($F$4=3,AR10,IF($F$4=4,AR11,IF($F$4=5,AR12,IF($F$4=6,AR13,IF($F$4=7,AR14,IF($F$4=8,AR15))))))))</f>
        <v>0</v>
      </c>
      <c r="AS26" s="195">
        <f>IF(AP$4=0,(0),IF($F$4=2,AS9,IF($F$4=3,AS10,IF($F$4=4,AS11,IF($F$4=5,AS12,IF($F$4=6,AS13,IF($F$4=7,AS14,IF($F$4=8,AS15))))))))</f>
        <v>0</v>
      </c>
      <c r="AT26" s="195">
        <f>IF(AP$4=0,(0),IF($F$4=2,AT9,IF($F$4=3,AT10,IF($F$4=4,AT11,IF($F$4=5,AT12,IF($F$4=6,AT13,IF($F$4=7,AT14,IF($F$4=8,AT15))))))))</f>
        <v>0</v>
      </c>
      <c r="AU26" s="297" t="s">
        <v>120</v>
      </c>
      <c r="AV26" s="195">
        <f>IF(AY$4=0,(0),IF($F$4=2,AV9,IF($F$4=3,AV10,IF($F$4=4,AV11,IF($F$4=5,AV12,IF($F$4=6,AV13,IF($F$4=7,AV14,IF($F$4=8,AV15))))))))</f>
        <v>0</v>
      </c>
      <c r="AW26" s="195">
        <f>IF(AY$4=0,(0),IF($F$4=2,AW9,IF($F$4=3,AW10,IF($F$4=4,AW11,IF($F$4=5,AW12,IF($F$4=6,AW13,IF($F$4=7,AW14,IF($F$4=8,AW15))))))))</f>
        <v>0</v>
      </c>
      <c r="AX26" s="195">
        <f>IF(AY$4=0,(0),IF($F$4=2,AX9,IF($F$4=3,AX10,IF($F$4=4,AX11,IF($F$4=5,AX12,IF($F$4=6,AX13,IF($F$4=7,AX14,IF($F$4=8,AX15))))))))</f>
        <v>0</v>
      </c>
      <c r="AY26" s="195">
        <f>IF(AY$4=0,(0),IF($F$4=2,AY9,IF($F$4=3,AY10,IF($F$4=4,AY11,IF($F$4=5,AY12,IF($F$4=6,AY13,IF($F$4=7,AY14,IF($F$4=8,AY15))))))))</f>
        <v>0</v>
      </c>
      <c r="AZ26" s="195">
        <f>IF(AY$4=0,(0),IF($F$4=2,AZ9,IF($F$4=3,AZ10,IF($F$4=4,AZ11,IF($F$4=5,AZ12,IF($F$4=6,AZ13,IF($F$4=7,AZ14,IF($F$4=8,AZ15))))))))</f>
        <v>0</v>
      </c>
      <c r="BA26" s="195">
        <f>IF(AY$4=0,(0),IF($F$4=2,BA9,IF($F$4=3,BA10,IF($F$4=4,BA11,IF($F$4=5,BA12,IF($F$4=6,BA13,IF($F$4=7,BA14,IF($F$4=8,BA15))))))))</f>
        <v>0</v>
      </c>
      <c r="BB26" s="195">
        <f>IF(AY$4=0,(0),IF($F$4=2,BB9,IF($F$4=3,BB10,IF($F$4=4,BB11,IF($F$4=5,BB12,IF($F$4=6,BB13,IF($F$4=7,BB14,IF($F$4=8,BB15))))))))</f>
        <v>0</v>
      </c>
      <c r="BC26" s="195">
        <f>IF(AY$4=0,(0),IF($F$4=2,BC9,IF($F$4=3,BC10,IF($F$4=4,BC11,IF($F$4=5,BC12,IF($F$4=6,BC13,IF($F$4=7,BC14,IF($F$4=8,BC15))))))))</f>
        <v>0</v>
      </c>
      <c r="BD26" s="297" t="s">
        <v>120</v>
      </c>
      <c r="BE26" s="195">
        <f>IF(BH$4=0,(0),IF($F$4=2,BE9,IF($F$4=3,BE10,IF($F$4=4,BE11,IF($F$4=5,BE12,IF($F$4=6,BE13,IF($F$4=7,BE14,IF($F$4=8,BE15))))))))</f>
        <v>0</v>
      </c>
      <c r="BF26" s="195">
        <f>IF(BH$4=0,(0),IF($F$4=2,BF9,IF($F$4=3,BF10,IF($F$4=4,BF11,IF($F$4=5,BF12,IF($F$4=6,BF13,IF($F$4=7,BF14,IF($F$4=8,BF15))))))))</f>
        <v>0</v>
      </c>
      <c r="BG26" s="195">
        <f>IF(BH$4=0,(0),IF($F$4=2,BG9,IF($F$4=3,BG10,IF($F$4=4,BG11,IF($F$4=5,BG12,IF($F$4=6,BG13,IF($F$4=7,BG14,IF($F$4=8,BG15))))))))</f>
        <v>0</v>
      </c>
      <c r="BH26" s="195">
        <f>IF(BH$4=0,(0),IF($F$4=2,BH9,IF($F$4=3,BH10,IF($F$4=4,BH11,IF($F$4=5,BH12,IF($F$4=6,BH13,IF($F$4=7,BH14,IF($F$4=8,BH15))))))))</f>
        <v>0</v>
      </c>
      <c r="BI26" s="195">
        <f>IF(BH$4=0,(0),IF($F$4=2,BI9,IF($F$4=3,BI10,IF($F$4=4,BI11,IF($F$4=5,BI12,IF($F$4=6,BI13,IF($F$4=7,BI14,IF($F$4=8,BI15))))))))</f>
        <v>0</v>
      </c>
      <c r="BJ26" s="195">
        <f>IF(BH$4=0,(0),IF($F$4=2,BJ9,IF($F$4=3,BJ10,IF($F$4=4,BJ11,IF($F$4=5,BJ12,IF($F$4=6,BJ13,IF($F$4=7,BJ14,IF($F$4=8,BJ15))))))))</f>
        <v>0</v>
      </c>
      <c r="BK26" s="195">
        <f>IF(BH$4=0,(0),IF($F$4=2,BK9,IF($F$4=3,BK10,IF($F$4=4,BK11,IF($F$4=5,BK12,IF($F$4=6,BK13,IF($F$4=7,BK14,IF($F$4=8,BK15))))))))</f>
        <v>0</v>
      </c>
      <c r="BL26" s="195">
        <f>IF(BH$4=0,(0),IF($F$4=2,BL9,IF($F$4=3,BL10,IF($F$4=4,BL11,IF($F$4=5,BL12,IF($F$4=6,BL13,IF($F$4=7,BL14,IF($F$4=8,BL15))))))))</f>
        <v>0</v>
      </c>
      <c r="BM26" s="297" t="s">
        <v>120</v>
      </c>
      <c r="BN26" s="195">
        <f>IF(BQ$4=0,(0),IF($F$4=2,BN9,IF($F$4=3,BN10,IF($F$4=4,BN11,IF($F$4=5,BN12,IF($F$4=6,BN13,IF($F$4=7,BN14,IF($F$4=8,BN15))))))))</f>
        <v>0</v>
      </c>
      <c r="BO26" s="195">
        <f>IF(BQ$4=0,(0),IF($F$4=2,BO9,IF($F$4=3,BO10,IF($F$4=4,BO11,IF($F$4=5,BO12,IF($F$4=6,BO13,IF($F$4=7,BO14,IF($F$4=8,BO15))))))))</f>
        <v>0</v>
      </c>
      <c r="BP26" s="195">
        <f>IF(BQ$4=0,(0),IF($F$4=2,BP9,IF($F$4=3,BP10,IF($F$4=4,BP11,IF($F$4=5,BP12,IF($F$4=6,BP13,IF($F$4=7,BP14,IF($F$4=8,BP15))))))))</f>
        <v>0</v>
      </c>
      <c r="BQ26" s="195">
        <f>IF(BQ$4=0,(0),IF($F$4=2,BQ9,IF($F$4=3,BQ10,IF($F$4=4,BQ11,IF($F$4=5,BQ12,IF($F$4=6,BQ13,IF($F$4=7,BQ14,IF($F$4=8,BQ15))))))))</f>
        <v>0</v>
      </c>
      <c r="BR26" s="195">
        <f>IF(BQ$4=0,(0),IF($F$4=2,BR9,IF($F$4=3,BR10,IF($F$4=4,BR11,IF($F$4=5,BR12,IF($F$4=6,BR13,IF($F$4=7,BR14,IF($F$4=8,BR15))))))))</f>
        <v>0</v>
      </c>
      <c r="BS26" s="195">
        <f>IF(BQ$4=0,(0),IF($F$4=2,BS9,IF($F$4=3,BS10,IF($F$4=4,BS11,IF($F$4=5,BS12,IF($F$4=6,BS13,IF($F$4=7,BS14,IF($F$4=8,BS15))))))))</f>
        <v>0</v>
      </c>
      <c r="BT26" s="195">
        <f>IF(BQ$4=0,(0),IF($F$4=2,BT9,IF($F$4=3,BT10,IF($F$4=4,BT11,IF($F$4=5,BT12,IF($F$4=6,BT13,IF($F$4=7,BT14,IF($F$4=8,BT15))))))))</f>
        <v>0</v>
      </c>
      <c r="BU26" s="195">
        <f>IF(BQ$4=0,(0),IF($F$4=2,BU9,IF($F$4=3,BU10,IF($F$4=4,BU11,IF($F$4=5,BU12,IF($F$4=6,BU13,IF($F$4=7,BU14,IF($F$4=8,BU15))))))))</f>
        <v>0</v>
      </c>
    </row>
    <row r="27" spans="1:73" s="43" customFormat="1" x14ac:dyDescent="0.2">
      <c r="A27"/>
      <c r="B27" s="295" t="s">
        <v>214</v>
      </c>
      <c r="C27" s="295">
        <f t="shared" ref="C27:J27" si="0">C$21</f>
        <v>194.85980392156867</v>
      </c>
      <c r="D27" s="295">
        <f t="shared" si="0"/>
        <v>213.9401960784314</v>
      </c>
      <c r="E27" s="295">
        <f t="shared" si="0"/>
        <v>253.52222222222224</v>
      </c>
      <c r="F27" s="295">
        <f t="shared" si="0"/>
        <v>177.34444444444443</v>
      </c>
      <c r="G27" s="295">
        <f t="shared" si="0"/>
        <v>0</v>
      </c>
      <c r="H27" s="295">
        <f t="shared" si="0"/>
        <v>0</v>
      </c>
      <c r="I27" s="295">
        <f t="shared" si="0"/>
        <v>0</v>
      </c>
      <c r="J27" s="295">
        <f t="shared" si="0"/>
        <v>0</v>
      </c>
      <c r="K27" s="298" t="s">
        <v>214</v>
      </c>
      <c r="L27" s="174">
        <f t="shared" ref="L27:S27" si="1">L$21</f>
        <v>27.695238095238096</v>
      </c>
      <c r="M27" s="174">
        <f t="shared" si="1"/>
        <v>50.361904761904768</v>
      </c>
      <c r="N27" s="174">
        <f t="shared" si="1"/>
        <v>27.695238095238096</v>
      </c>
      <c r="O27" s="174">
        <f t="shared" si="1"/>
        <v>5.0285714285714285</v>
      </c>
      <c r="P27" s="174">
        <f t="shared" si="1"/>
        <v>5.0285714285714285</v>
      </c>
      <c r="Q27" s="174">
        <f t="shared" si="1"/>
        <v>5.0285714285714285</v>
      </c>
      <c r="R27" s="174">
        <f t="shared" si="1"/>
        <v>5.0285714285714285</v>
      </c>
      <c r="S27" s="174">
        <f t="shared" si="1"/>
        <v>5.0285714285714285</v>
      </c>
      <c r="T27" s="298" t="s">
        <v>214</v>
      </c>
      <c r="U27" s="174">
        <f t="shared" ref="U27:AB27" si="2">U$21</f>
        <v>40.666666666666664</v>
      </c>
      <c r="V27" s="174">
        <f t="shared" si="2"/>
        <v>0</v>
      </c>
      <c r="W27" s="174">
        <f t="shared" si="2"/>
        <v>0</v>
      </c>
      <c r="X27" s="174">
        <f t="shared" si="2"/>
        <v>0</v>
      </c>
      <c r="Y27" s="174">
        <f t="shared" si="2"/>
        <v>0</v>
      </c>
      <c r="Z27" s="174">
        <f t="shared" si="2"/>
        <v>0</v>
      </c>
      <c r="AA27" s="174">
        <f t="shared" si="2"/>
        <v>0</v>
      </c>
      <c r="AB27" s="174">
        <f t="shared" si="2"/>
        <v>0</v>
      </c>
      <c r="AC27" s="298" t="s">
        <v>214</v>
      </c>
      <c r="AD27" s="174">
        <f t="shared" ref="AD27:AK27" si="3">AD$21</f>
        <v>0</v>
      </c>
      <c r="AE27" s="174">
        <f t="shared" si="3"/>
        <v>0</v>
      </c>
      <c r="AF27" s="174">
        <f t="shared" si="3"/>
        <v>0</v>
      </c>
      <c r="AG27" s="174">
        <f t="shared" si="3"/>
        <v>0</v>
      </c>
      <c r="AH27" s="174">
        <f t="shared" si="3"/>
        <v>0</v>
      </c>
      <c r="AI27" s="174">
        <f t="shared" si="3"/>
        <v>0</v>
      </c>
      <c r="AJ27" s="174">
        <f t="shared" si="3"/>
        <v>0</v>
      </c>
      <c r="AK27" s="174">
        <f t="shared" si="3"/>
        <v>0</v>
      </c>
      <c r="AL27" s="298" t="s">
        <v>214</v>
      </c>
      <c r="AM27" s="174">
        <f t="shared" ref="AM27:AT27" si="4">AM$21</f>
        <v>0</v>
      </c>
      <c r="AN27" s="174">
        <f t="shared" si="4"/>
        <v>0</v>
      </c>
      <c r="AO27" s="174">
        <f t="shared" si="4"/>
        <v>0</v>
      </c>
      <c r="AP27" s="174">
        <f t="shared" si="4"/>
        <v>0</v>
      </c>
      <c r="AQ27" s="174">
        <f t="shared" si="4"/>
        <v>0</v>
      </c>
      <c r="AR27" s="174">
        <f t="shared" si="4"/>
        <v>0</v>
      </c>
      <c r="AS27" s="174">
        <f t="shared" si="4"/>
        <v>0</v>
      </c>
      <c r="AT27" s="174">
        <f t="shared" si="4"/>
        <v>0</v>
      </c>
      <c r="AU27" s="298" t="s">
        <v>214</v>
      </c>
      <c r="AV27" s="174">
        <f t="shared" ref="AV27:BC27" si="5">AV$21</f>
        <v>0</v>
      </c>
      <c r="AW27" s="174">
        <f t="shared" si="5"/>
        <v>0</v>
      </c>
      <c r="AX27" s="174">
        <f t="shared" si="5"/>
        <v>0</v>
      </c>
      <c r="AY27" s="174">
        <f t="shared" si="5"/>
        <v>0</v>
      </c>
      <c r="AZ27" s="174">
        <f t="shared" si="5"/>
        <v>0</v>
      </c>
      <c r="BA27" s="174">
        <f t="shared" si="5"/>
        <v>0</v>
      </c>
      <c r="BB27" s="174">
        <f t="shared" si="5"/>
        <v>0</v>
      </c>
      <c r="BC27" s="174">
        <f t="shared" si="5"/>
        <v>0</v>
      </c>
      <c r="BD27" s="298" t="s">
        <v>214</v>
      </c>
      <c r="BE27" s="174">
        <f t="shared" ref="BE27:BL27" si="6">BE$21</f>
        <v>0</v>
      </c>
      <c r="BF27" s="174">
        <f t="shared" si="6"/>
        <v>0</v>
      </c>
      <c r="BG27" s="174">
        <f t="shared" si="6"/>
        <v>0</v>
      </c>
      <c r="BH27" s="174">
        <f t="shared" si="6"/>
        <v>0</v>
      </c>
      <c r="BI27" s="174">
        <f t="shared" si="6"/>
        <v>0</v>
      </c>
      <c r="BJ27" s="174">
        <f t="shared" si="6"/>
        <v>0</v>
      </c>
      <c r="BK27" s="174">
        <f t="shared" si="6"/>
        <v>0</v>
      </c>
      <c r="BL27" s="174">
        <f t="shared" si="6"/>
        <v>0</v>
      </c>
      <c r="BM27" s="298" t="s">
        <v>214</v>
      </c>
      <c r="BN27" s="174">
        <f t="shared" ref="BN27:BU27" si="7">BN$21</f>
        <v>0</v>
      </c>
      <c r="BO27" s="174">
        <f t="shared" si="7"/>
        <v>0</v>
      </c>
      <c r="BP27" s="174">
        <f t="shared" si="7"/>
        <v>0</v>
      </c>
      <c r="BQ27" s="174">
        <f t="shared" si="7"/>
        <v>0</v>
      </c>
      <c r="BR27" s="174">
        <f t="shared" si="7"/>
        <v>0</v>
      </c>
      <c r="BS27" s="174">
        <f t="shared" si="7"/>
        <v>0</v>
      </c>
      <c r="BT27" s="174">
        <f t="shared" si="7"/>
        <v>0</v>
      </c>
      <c r="BU27" s="174">
        <f t="shared" si="7"/>
        <v>0</v>
      </c>
    </row>
    <row r="28" spans="1:73" x14ac:dyDescent="0.2">
      <c r="B28" s="239"/>
      <c r="C28" s="239"/>
      <c r="D28" s="239"/>
      <c r="E28" s="239"/>
      <c r="F28" s="239"/>
      <c r="G28" s="239"/>
      <c r="H28" s="239"/>
      <c r="I28" s="239"/>
      <c r="J28" s="239"/>
      <c r="T28" s="132"/>
      <c r="U28" s="132"/>
    </row>
    <row r="32" spans="1:73" x14ac:dyDescent="0.2">
      <c r="A32" s="132"/>
    </row>
  </sheetData>
  <sheetProtection algorithmName="SHA-512" hashValue="d/OX6i3qhvpOkpMJag8KsIEBtPzUHTyXQK6IQW+J2WmawxOm9b3UH2WpuMaP2o17uJrr0bido2Z+rgpH5gc3hw==" saltValue="5VCuesmlxeDQSxQnsib23Q==" spinCount="100000" sheet="1"/>
  <mergeCells count="71">
    <mergeCell ref="B1:J1"/>
    <mergeCell ref="AC1:AK1"/>
    <mergeCell ref="AU1:BC1"/>
    <mergeCell ref="AQ3:AS3"/>
    <mergeCell ref="AQ4:AS4"/>
    <mergeCell ref="AU18:BC18"/>
    <mergeCell ref="B3:E3"/>
    <mergeCell ref="B4:E4"/>
    <mergeCell ref="G4:I4"/>
    <mergeCell ref="B7:J7"/>
    <mergeCell ref="K7:S7"/>
    <mergeCell ref="K3:N3"/>
    <mergeCell ref="P3:R3"/>
    <mergeCell ref="K4:N4"/>
    <mergeCell ref="P4:R4"/>
    <mergeCell ref="B24:J24"/>
    <mergeCell ref="K24:S24"/>
    <mergeCell ref="T1:AB1"/>
    <mergeCell ref="T3:W3"/>
    <mergeCell ref="Y3:AA3"/>
    <mergeCell ref="T4:W4"/>
    <mergeCell ref="Y4:AA4"/>
    <mergeCell ref="T7:AB7"/>
    <mergeCell ref="T17:AB17"/>
    <mergeCell ref="T18:AB18"/>
    <mergeCell ref="T24:AB24"/>
    <mergeCell ref="K18:S18"/>
    <mergeCell ref="K17:S17"/>
    <mergeCell ref="B17:J17"/>
    <mergeCell ref="B18:J18"/>
    <mergeCell ref="K1:S1"/>
    <mergeCell ref="AC24:AK24"/>
    <mergeCell ref="AL1:AT1"/>
    <mergeCell ref="AL3:AO3"/>
    <mergeCell ref="AL4:AO4"/>
    <mergeCell ref="AL7:AT7"/>
    <mergeCell ref="AL17:AT17"/>
    <mergeCell ref="AL18:AT18"/>
    <mergeCell ref="AL24:AT24"/>
    <mergeCell ref="AC3:AF3"/>
    <mergeCell ref="AH3:AJ3"/>
    <mergeCell ref="AC4:AF4"/>
    <mergeCell ref="AH4:AJ4"/>
    <mergeCell ref="AC7:AK7"/>
    <mergeCell ref="AC17:AK17"/>
    <mergeCell ref="AC18:AK18"/>
    <mergeCell ref="AU24:BC24"/>
    <mergeCell ref="BD1:BL1"/>
    <mergeCell ref="BD3:BG3"/>
    <mergeCell ref="BI3:BK3"/>
    <mergeCell ref="BD4:BG4"/>
    <mergeCell ref="BI4:BK4"/>
    <mergeCell ref="BD7:BL7"/>
    <mergeCell ref="BD17:BL17"/>
    <mergeCell ref="BD18:BL18"/>
    <mergeCell ref="BD24:BL24"/>
    <mergeCell ref="AU3:AX3"/>
    <mergeCell ref="AZ3:BB3"/>
    <mergeCell ref="AU4:AX4"/>
    <mergeCell ref="AZ4:BB4"/>
    <mergeCell ref="AU7:BC7"/>
    <mergeCell ref="AU17:BC17"/>
    <mergeCell ref="BM7:BU7"/>
    <mergeCell ref="BM17:BU17"/>
    <mergeCell ref="BM18:BU18"/>
    <mergeCell ref="BM24:BU24"/>
    <mergeCell ref="BM1:BU1"/>
    <mergeCell ref="BM3:BP3"/>
    <mergeCell ref="BR3:BT3"/>
    <mergeCell ref="BM4:BP4"/>
    <mergeCell ref="BR4:BT4"/>
  </mergeCells>
  <phoneticPr fontId="1" type="noConversion"/>
  <conditionalFormatting sqref="G66:G72">
    <cfRule type="cellIs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DBDFD-A426-4AEB-B90C-06FB44F3859C}">
  <sheetPr>
    <pageSetUpPr fitToPage="1"/>
  </sheetPr>
  <dimension ref="A1:AA22"/>
  <sheetViews>
    <sheetView tabSelected="1" zoomScale="130" zoomScaleNormal="130" workbookViewId="0">
      <selection activeCell="Q5" sqref="Q5"/>
    </sheetView>
  </sheetViews>
  <sheetFormatPr defaultRowHeight="12.75" x14ac:dyDescent="0.2"/>
  <cols>
    <col min="1" max="1" width="28.85546875" customWidth="1"/>
    <col min="2" max="2" width="10.140625" customWidth="1"/>
    <col min="3" max="3" width="10.28515625" customWidth="1"/>
    <col min="4" max="4" width="10" customWidth="1"/>
    <col min="5" max="12" width="9.140625" style="28"/>
    <col min="13" max="13" width="12.7109375" customWidth="1"/>
  </cols>
  <sheetData>
    <row r="1" spans="1:27" ht="5.25" customHeight="1" x14ac:dyDescent="0.2"/>
    <row r="2" spans="1:27" s="19" customFormat="1" ht="25.5" customHeight="1" x14ac:dyDescent="0.25">
      <c r="A2" s="171"/>
      <c r="B2" s="165" t="s">
        <v>269</v>
      </c>
      <c r="C2" s="507"/>
      <c r="D2" s="507"/>
      <c r="E2" s="507"/>
      <c r="F2" s="507"/>
      <c r="G2" s="508"/>
      <c r="H2" s="166" t="s">
        <v>147</v>
      </c>
      <c r="I2" s="509"/>
      <c r="J2" s="510"/>
      <c r="K2" s="510"/>
      <c r="L2" s="510"/>
      <c r="M2" s="167"/>
    </row>
    <row r="3" spans="1:27" s="19" customFormat="1" ht="2.1" customHeight="1" x14ac:dyDescent="0.25">
      <c r="A3" s="172"/>
      <c r="B3" s="165"/>
      <c r="C3" s="168"/>
      <c r="D3" s="168"/>
      <c r="E3" s="169"/>
      <c r="F3" s="170"/>
      <c r="G3" s="170"/>
      <c r="H3" s="169"/>
      <c r="I3" s="170"/>
      <c r="J3" s="170"/>
      <c r="K3" s="170"/>
      <c r="L3" s="170"/>
      <c r="M3" s="167"/>
      <c r="O3" s="19">
        <v>2</v>
      </c>
    </row>
    <row r="4" spans="1:27" s="19" customFormat="1" ht="25.5" customHeight="1" x14ac:dyDescent="0.25">
      <c r="A4" s="171"/>
      <c r="B4" s="165" t="s">
        <v>270</v>
      </c>
      <c r="C4" s="507"/>
      <c r="D4" s="507"/>
      <c r="E4" s="507"/>
      <c r="F4" s="507"/>
      <c r="G4" s="508"/>
      <c r="H4" s="166"/>
      <c r="I4" s="509"/>
      <c r="J4" s="510"/>
      <c r="K4" s="510"/>
      <c r="L4" s="510"/>
      <c r="M4" s="167"/>
    </row>
    <row r="5" spans="1:27" s="26" customFormat="1" ht="40.5" customHeight="1" x14ac:dyDescent="0.2">
      <c r="A5" s="173" t="s">
        <v>135</v>
      </c>
      <c r="B5" s="45" t="s">
        <v>136</v>
      </c>
      <c r="C5" s="45" t="s">
        <v>267</v>
      </c>
      <c r="D5" s="46" t="s">
        <v>266</v>
      </c>
      <c r="E5" s="30" t="s">
        <v>125</v>
      </c>
      <c r="F5" s="30" t="s">
        <v>126</v>
      </c>
      <c r="G5" s="30" t="s">
        <v>127</v>
      </c>
      <c r="H5" s="30" t="s">
        <v>207</v>
      </c>
      <c r="I5" s="30" t="s">
        <v>208</v>
      </c>
      <c r="J5" s="30" t="s">
        <v>209</v>
      </c>
      <c r="K5" s="30" t="s">
        <v>215</v>
      </c>
      <c r="L5" s="30" t="s">
        <v>216</v>
      </c>
      <c r="M5" s="46" t="s">
        <v>146</v>
      </c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</row>
    <row r="6" spans="1:27" s="20" customFormat="1" ht="3" customHeight="1" x14ac:dyDescent="0.2">
      <c r="A6" s="24"/>
      <c r="B6" s="24"/>
      <c r="C6" s="24"/>
      <c r="D6" s="27"/>
      <c r="E6" s="29"/>
      <c r="F6" s="29"/>
      <c r="G6" s="29"/>
      <c r="H6" s="29"/>
      <c r="I6" s="29"/>
      <c r="J6" s="29"/>
      <c r="K6" s="29"/>
      <c r="L6" s="29"/>
      <c r="M6" s="22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 spans="1:27" s="32" customFormat="1" ht="18.75" customHeight="1" x14ac:dyDescent="0.2">
      <c r="A7" s="135" t="str">
        <f>'Weight Calcs'!D2</f>
        <v>VX1</v>
      </c>
      <c r="B7" s="135">
        <f>'Weight Calcs'!E13</f>
        <v>4</v>
      </c>
      <c r="C7" s="135">
        <f>'Weight Calcs'!D46</f>
        <v>30</v>
      </c>
      <c r="D7" s="370" t="s">
        <v>214</v>
      </c>
      <c r="E7" s="135" t="str">
        <f>$A$7&amp;E5</f>
        <v>VX1R1</v>
      </c>
      <c r="F7" s="135" t="str">
        <f t="shared" ref="F7:L7" si="0">$A$7&amp;F5</f>
        <v>VX1R2</v>
      </c>
      <c r="G7" s="135" t="str">
        <f t="shared" si="0"/>
        <v>VX1R3</v>
      </c>
      <c r="H7" s="135" t="str">
        <f t="shared" si="0"/>
        <v>VX1R4</v>
      </c>
      <c r="I7" s="135" t="str">
        <f t="shared" si="0"/>
        <v>VX1R5</v>
      </c>
      <c r="J7" s="135" t="str">
        <f t="shared" si="0"/>
        <v>VX1R6</v>
      </c>
      <c r="K7" s="135" t="str">
        <f t="shared" si="0"/>
        <v>VX1R7</v>
      </c>
      <c r="L7" s="135" t="str">
        <f t="shared" si="0"/>
        <v>VX1R8</v>
      </c>
      <c r="M7" s="136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</row>
    <row r="8" spans="1:27" s="31" customFormat="1" ht="12" x14ac:dyDescent="0.2">
      <c r="A8" s="367" t="s">
        <v>205</v>
      </c>
      <c r="B8" s="33"/>
      <c r="C8" s="33"/>
      <c r="D8" s="34"/>
      <c r="E8" s="40">
        <f>IF(ISNA(VLOOKUP($D7,'Rigging Calcs '!$B$26:$J$27,2,FALSE)),"0",(VLOOKUP($D7,'Rigging Calcs '!$B$26:$J$27,2,FALSE)))</f>
        <v>194.85980392156867</v>
      </c>
      <c r="F8" s="40">
        <f>IF(ISNA(VLOOKUP($D7,'Rigging Calcs '!$B$26:$J$27,3,FALSE)),"0",(VLOOKUP($D7,'Rigging Calcs '!$B$26:$J$27,3,FALSE)))</f>
        <v>213.9401960784314</v>
      </c>
      <c r="G8" s="40">
        <f>IF(ISNA(VLOOKUP($D7,'Rigging Calcs '!$B$26:$J$27,4,FALSE)),"0",(VLOOKUP($D7,'Rigging Calcs '!$B$26:$J$27,4,FALSE)))</f>
        <v>253.52222222222224</v>
      </c>
      <c r="H8" s="40">
        <f>IF(ISNA(VLOOKUP($D7,'Rigging Calcs '!$B$26:$J$27,5,FALSE)),"0",(VLOOKUP($D7,'Rigging Calcs '!$B$26:$J$27,5,FALSE)))</f>
        <v>177.34444444444443</v>
      </c>
      <c r="I8" s="40">
        <f>IF(ISNA(VLOOKUP($D7,'Rigging Calcs '!$B$26:$J$27,6,FALSE)),"0",(VLOOKUP($D7,'Rigging Calcs '!$B$26:$J$27,6,FALSE)))</f>
        <v>0</v>
      </c>
      <c r="J8" s="40">
        <f>IF(ISNA(VLOOKUP($D7,'Rigging Calcs '!$B$26:$J$27,7,FALSE)),"0",(VLOOKUP($D7,'Rigging Calcs '!$B$26:$J$27,7,FALSE)))</f>
        <v>0</v>
      </c>
      <c r="K8" s="40">
        <f>IF(ISNA(VLOOKUP($D7,'Rigging Calcs '!$B$26:$J$27,8,FALSE)),"0",(VLOOKUP($D7,'Rigging Calcs '!$B$26:$J$27,8,FALSE)))</f>
        <v>0</v>
      </c>
      <c r="L8" s="40">
        <f>IF(ISNA(VLOOKUP($D7,'Rigging Calcs '!$B$26:$J$27,9,FALSE)),"0",(VLOOKUP($D7,'Rigging Calcs '!$B$26:$J$27,9,FALSE)))</f>
        <v>0</v>
      </c>
      <c r="M8" s="39">
        <f>SUM($E8:$L8)</f>
        <v>839.66666666666674</v>
      </c>
    </row>
    <row r="9" spans="1:27" s="32" customFormat="1" ht="19.5" customHeight="1" x14ac:dyDescent="0.2">
      <c r="A9" s="137" t="str">
        <f>'Weight Calcs'!H2</f>
        <v>LX1</v>
      </c>
      <c r="B9" s="138">
        <f>'Weight Calcs'!I13</f>
        <v>2</v>
      </c>
      <c r="C9" s="137">
        <f>'Weight Calcs'!H46</f>
        <v>12</v>
      </c>
      <c r="D9" s="371" t="s">
        <v>120</v>
      </c>
      <c r="E9" s="139" t="str">
        <f>$A$9&amp;E5</f>
        <v>LX1R1</v>
      </c>
      <c r="F9" s="139" t="str">
        <f t="shared" ref="F9:L9" si="1">$A$9&amp;F5</f>
        <v>LX1R2</v>
      </c>
      <c r="G9" s="139" t="str">
        <f t="shared" si="1"/>
        <v>LX1R3</v>
      </c>
      <c r="H9" s="139" t="str">
        <f t="shared" si="1"/>
        <v>LX1R4</v>
      </c>
      <c r="I9" s="139" t="str">
        <f t="shared" si="1"/>
        <v>LX1R5</v>
      </c>
      <c r="J9" s="139" t="str">
        <f t="shared" si="1"/>
        <v>LX1R6</v>
      </c>
      <c r="K9" s="139" t="str">
        <f t="shared" si="1"/>
        <v>LX1R7</v>
      </c>
      <c r="L9" s="139" t="str">
        <f t="shared" si="1"/>
        <v>LX1R8</v>
      </c>
      <c r="M9" s="140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</row>
    <row r="10" spans="1:27" s="31" customFormat="1" ht="12" x14ac:dyDescent="0.2">
      <c r="A10" s="368" t="s">
        <v>38</v>
      </c>
      <c r="B10" s="33"/>
      <c r="C10" s="33"/>
      <c r="D10" s="34"/>
      <c r="E10" s="40">
        <f>IF(ISNA(VLOOKUP($D$9,'Rigging Calcs '!$K$26:$S$27,2,FALSE)),"0",(VLOOKUP($D$9,'Rigging Calcs '!$K$26:$S$27,2,FALSE)))</f>
        <v>0</v>
      </c>
      <c r="F10" s="40">
        <f>IF(ISNA(VLOOKUP($D$9,'Rigging Calcs '!$K$26:$S$27,3,FALSE)),"0",(VLOOKUP($D$9,'Rigging Calcs '!$K$26:$S$27,3,FALSE)))</f>
        <v>0</v>
      </c>
      <c r="G10" s="40">
        <f>IF(ISNA(VLOOKUP($D$9,'Rigging Calcs '!$K$26:$S$27,4,FALSE)),"0",(VLOOKUP($D$9,'Rigging Calcs '!$K$26:$S$27,4,FALSE)))</f>
        <v>0</v>
      </c>
      <c r="H10" s="40">
        <f>IF(ISNA(VLOOKUP($D$9,'Rigging Calcs '!$K$26:$S$27,5,FALSE)),"0",(VLOOKUP($D$9,'Rigging Calcs '!$K$26:$S$27,5,FALSE)))</f>
        <v>0</v>
      </c>
      <c r="I10" s="40">
        <f>IF(ISNA(VLOOKUP($D$9,'Rigging Calcs '!$K$26:$S$27,6,FALSE)),"0",(VLOOKUP($D$9,'Rigging Calcs '!$K$26:$S$27,6,FALSE)))</f>
        <v>0</v>
      </c>
      <c r="J10" s="40">
        <f>IF(ISNA(VLOOKUP($D$9,'Rigging Calcs '!$K$26:$S$27,7,FALSE)),"0",(VLOOKUP($D$9,'Rigging Calcs '!$K$26:$S$27,7,FALSE)))</f>
        <v>0</v>
      </c>
      <c r="K10" s="40">
        <f>IF(ISNA(VLOOKUP($D$9,'Rigging Calcs '!$K$26:$S$27,8,FALSE)),"0",(VLOOKUP($D$9,'Rigging Calcs '!$K$26:$S$27,8,FALSE)))</f>
        <v>0</v>
      </c>
      <c r="L10" s="40">
        <f>IF(ISNA(VLOOKUP($D$9,'Rigging Calcs '!$K$26:$S$27,9,FALSE)),"0",(VLOOKUP($D$9,'Rigging Calcs '!$K$26:$S$27,9,FALSE)))</f>
        <v>0</v>
      </c>
      <c r="M10" s="39">
        <f>SUM($E10:$L10)</f>
        <v>0</v>
      </c>
    </row>
    <row r="11" spans="1:27" s="35" customFormat="1" ht="19.5" customHeight="1" x14ac:dyDescent="0.2">
      <c r="A11" s="141" t="str">
        <f>'Weight Calcs'!L2</f>
        <v>LX2</v>
      </c>
      <c r="B11" s="142">
        <f>'Weight Calcs'!M13</f>
        <v>1</v>
      </c>
      <c r="C11" s="142">
        <f>'Weight Calcs'!L46</f>
        <v>0</v>
      </c>
      <c r="D11" s="372" t="s">
        <v>214</v>
      </c>
      <c r="E11" s="143" t="str">
        <f>$A$11&amp;E5</f>
        <v>LX2R1</v>
      </c>
      <c r="F11" s="143" t="str">
        <f t="shared" ref="F11:L11" si="2">$A$11&amp;F5</f>
        <v>LX2R2</v>
      </c>
      <c r="G11" s="143" t="str">
        <f t="shared" si="2"/>
        <v>LX2R3</v>
      </c>
      <c r="H11" s="143" t="str">
        <f t="shared" si="2"/>
        <v>LX2R4</v>
      </c>
      <c r="I11" s="143" t="str">
        <f t="shared" si="2"/>
        <v>LX2R5</v>
      </c>
      <c r="J11" s="143" t="str">
        <f t="shared" si="2"/>
        <v>LX2R6</v>
      </c>
      <c r="K11" s="143" t="str">
        <f t="shared" si="2"/>
        <v>LX2R7</v>
      </c>
      <c r="L11" s="143" t="str">
        <f t="shared" si="2"/>
        <v>LX2R8</v>
      </c>
      <c r="M11" s="144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</row>
    <row r="12" spans="1:27" s="31" customFormat="1" ht="12" x14ac:dyDescent="0.2">
      <c r="A12" s="367" t="s">
        <v>38</v>
      </c>
      <c r="B12" s="33"/>
      <c r="C12" s="33"/>
      <c r="D12" s="34"/>
      <c r="E12" s="40">
        <f>IF(ISNA(VLOOKUP($D$11,'Rigging Calcs '!$T$26:$AB$27,2,FALSE)),"0",(VLOOKUP($D$11,'Rigging Calcs '!$T$26:$AB$27,2,FALSE)))</f>
        <v>40.666666666666664</v>
      </c>
      <c r="F12" s="40">
        <f>IF(ISNA(VLOOKUP($D$11,'Rigging Calcs '!$T$26:$AB$27,3,FALSE)),"0",(VLOOKUP($D$11,'Rigging Calcs '!$T$26:$AB$27,3,FALSE)))</f>
        <v>0</v>
      </c>
      <c r="G12" s="40">
        <f>IF(ISNA(VLOOKUP($D$11,'Rigging Calcs '!$T$26:$AB$27,4,FALSE)),"0",(VLOOKUP($D$11,'Rigging Calcs '!$T$26:$AB$27,4,FALSE)))</f>
        <v>0</v>
      </c>
      <c r="H12" s="40">
        <f>IF(ISNA(VLOOKUP($D$11,'Rigging Calcs '!$T$26:$AB$27,5,FALSE)),"0",(VLOOKUP($D$11,'Rigging Calcs '!$T$26:$AB$27,5,FALSE)))</f>
        <v>0</v>
      </c>
      <c r="I12" s="40">
        <f>IF(ISNA(VLOOKUP($D$11,'Rigging Calcs '!$T$26:$AB$27,6,FALSE)),"0",(VLOOKUP($D$11,'Rigging Calcs '!$T$26:$AB$27,6,FALSE)))</f>
        <v>0</v>
      </c>
      <c r="J12" s="40">
        <f>IF(ISNA(VLOOKUP($D$11,'Rigging Calcs '!$T$26:$AB$27,7,FALSE)),"0",(VLOOKUP($D$11,'Rigging Calcs '!$T$26:$AB$27,7,FALSE)))</f>
        <v>0</v>
      </c>
      <c r="K12" s="40">
        <f>IF(ISNA(VLOOKUP($D$11,'Rigging Calcs '!$T$26:$AB$27,8,FALSE)),"0",(VLOOKUP($D$11,'Rigging Calcs '!$T$26:$AB$27,8,FALSE)))</f>
        <v>0</v>
      </c>
      <c r="L12" s="40">
        <f>IF(ISNA(VLOOKUP($D$11,'Rigging Calcs '!$T$26:$AB$27,29,FALSE)),"0",(VLOOKUP($D$11,'Rigging Calcs '!$T$26:$AB$27,9,FALSE)))</f>
        <v>0</v>
      </c>
      <c r="M12" s="39">
        <f>SUM($E12:$L12)</f>
        <v>40.666666666666664</v>
      </c>
    </row>
    <row r="13" spans="1:27" s="35" customFormat="1" ht="19.5" customHeight="1" x14ac:dyDescent="0.2">
      <c r="A13" s="145" t="str">
        <f>'Weight Calcs'!P2</f>
        <v>AX1</v>
      </c>
      <c r="B13" s="146">
        <f>'Weight Calcs'!Q13</f>
        <v>0</v>
      </c>
      <c r="C13" s="146">
        <f>'Weight Calcs'!P46</f>
        <v>0</v>
      </c>
      <c r="D13" s="373" t="s">
        <v>120</v>
      </c>
      <c r="E13" s="147" t="str">
        <f>$A$13&amp;E5</f>
        <v>AX1R1</v>
      </c>
      <c r="F13" s="147" t="str">
        <f t="shared" ref="F13:L13" si="3">$A$13&amp;F5</f>
        <v>AX1R2</v>
      </c>
      <c r="G13" s="147" t="str">
        <f t="shared" si="3"/>
        <v>AX1R3</v>
      </c>
      <c r="H13" s="147" t="str">
        <f t="shared" si="3"/>
        <v>AX1R4</v>
      </c>
      <c r="I13" s="147" t="str">
        <f t="shared" si="3"/>
        <v>AX1R5</v>
      </c>
      <c r="J13" s="147" t="str">
        <f t="shared" si="3"/>
        <v>AX1R6</v>
      </c>
      <c r="K13" s="147" t="str">
        <f t="shared" si="3"/>
        <v>AX1R7</v>
      </c>
      <c r="L13" s="147" t="str">
        <f t="shared" si="3"/>
        <v>AX1R8</v>
      </c>
      <c r="M13" s="148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</row>
    <row r="14" spans="1:27" s="31" customFormat="1" ht="12" x14ac:dyDescent="0.2">
      <c r="A14" s="367" t="s">
        <v>134</v>
      </c>
      <c r="B14" s="33"/>
      <c r="C14" s="33"/>
      <c r="D14" s="34"/>
      <c r="E14" s="40">
        <f>IF(ISNA(VLOOKUP($D$13,'Rigging Calcs '!$AC$26:$AK$27,2,FALSE)),"0",(VLOOKUP($D$13,'Rigging Calcs '!$AC$26:$AK$27,2,FALSE)))</f>
        <v>0</v>
      </c>
      <c r="F14" s="40">
        <f>IF(ISNA(VLOOKUP($D$13,'Rigging Calcs '!$AC$26:$AK$27,3,FALSE)),"0",(VLOOKUP($D$13,'Rigging Calcs '!$AC$26:$AK$27,3,FALSE)))</f>
        <v>0</v>
      </c>
      <c r="G14" s="40">
        <f>IF(ISNA(VLOOKUP($D$13,'Rigging Calcs '!$AC$26:$AK$27,4,FALSE)),"0",(VLOOKUP($D$13,'Rigging Calcs '!$AC$26:$AK$27,4,FALSE)))</f>
        <v>0</v>
      </c>
      <c r="H14" s="40">
        <f>IF(ISNA(VLOOKUP($D$13,'Rigging Calcs '!$AC$26:$AK$27,5,FALSE)),"0",(VLOOKUP($D$13,'Rigging Calcs '!$AC$26:$AK$27,5,FALSE)))</f>
        <v>0</v>
      </c>
      <c r="I14" s="40">
        <f>IF(ISNA(VLOOKUP($D$13,'Rigging Calcs '!$AC$26:$AK$27,6,FALSE)),"0",(VLOOKUP($D$13,'Rigging Calcs '!$AC$26:$AK$27,6,FALSE)))</f>
        <v>0</v>
      </c>
      <c r="J14" s="40">
        <f>IF(ISNA(VLOOKUP($D$13,'Rigging Calcs '!$AC$26:$AK$27,7,FALSE)),"0",(VLOOKUP($D$13,'Rigging Calcs '!$AC$26:$AK$27,7,FALSE)))</f>
        <v>0</v>
      </c>
      <c r="K14" s="40">
        <f>IF(ISNA(VLOOKUP($D$13,'Rigging Calcs '!$AC$26:$AK$27,8,FALSE)),"0",(VLOOKUP($D$13,'Rigging Calcs '!$AC$26:$AK$27,8,FALSE)))</f>
        <v>0</v>
      </c>
      <c r="L14" s="40">
        <f>IF(ISNA(VLOOKUP($D$13,'Rigging Calcs '!$AC$26:$AK$27,9,FALSE)),"0",(VLOOKUP($D$13,'Rigging Calcs '!$AC$26:$AK$27,9,FALSE)))</f>
        <v>0</v>
      </c>
      <c r="M14" s="39">
        <f>SUM($E14:$L14)</f>
        <v>0</v>
      </c>
    </row>
    <row r="15" spans="1:27" s="35" customFormat="1" ht="19.5" customHeight="1" x14ac:dyDescent="0.2">
      <c r="A15" s="149" t="str">
        <f>'Weight Calcs'!T2</f>
        <v>OTHER</v>
      </c>
      <c r="B15" s="150">
        <f>'Weight Calcs'!U13</f>
        <v>0</v>
      </c>
      <c r="C15" s="150">
        <f>'Weight Calcs'!T46</f>
        <v>0</v>
      </c>
      <c r="D15" s="374" t="s">
        <v>120</v>
      </c>
      <c r="E15" s="151" t="str">
        <f>$A$15&amp;E5</f>
        <v>OTHERR1</v>
      </c>
      <c r="F15" s="151" t="str">
        <f t="shared" ref="F15:L15" si="4">$A$15&amp;F5</f>
        <v>OTHERR2</v>
      </c>
      <c r="G15" s="151" t="str">
        <f t="shared" si="4"/>
        <v>OTHERR3</v>
      </c>
      <c r="H15" s="151" t="str">
        <f t="shared" si="4"/>
        <v>OTHERR4</v>
      </c>
      <c r="I15" s="151" t="str">
        <f t="shared" si="4"/>
        <v>OTHERR5</v>
      </c>
      <c r="J15" s="151" t="str">
        <f t="shared" si="4"/>
        <v>OTHERR6</v>
      </c>
      <c r="K15" s="151" t="str">
        <f t="shared" si="4"/>
        <v>OTHERR7</v>
      </c>
      <c r="L15" s="151" t="str">
        <f t="shared" si="4"/>
        <v>OTHERR8</v>
      </c>
      <c r="M15" s="152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</row>
    <row r="16" spans="1:27" s="31" customFormat="1" ht="12" x14ac:dyDescent="0.2">
      <c r="A16" s="367"/>
      <c r="B16" s="33"/>
      <c r="C16" s="33"/>
      <c r="D16" s="34"/>
      <c r="E16" s="40">
        <f>IF(ISNA(VLOOKUP($D$15,'Rigging Calcs '!$AL$26:$AT$27,2,FALSE)),"0",(VLOOKUP($D$15,'Rigging Calcs '!$AL$26:$AT$27,2,FALSE)))</f>
        <v>0</v>
      </c>
      <c r="F16" s="40">
        <f>IF(ISNA(VLOOKUP($D$15,'Rigging Calcs '!$AL$26:$AT$27,3,FALSE)),"0",(VLOOKUP($D$15,'Rigging Calcs '!$AL$26:$AT$27,3,FALSE)))</f>
        <v>0</v>
      </c>
      <c r="G16" s="40">
        <f>IF(ISNA(VLOOKUP($D$15,'Rigging Calcs '!$AL$26:$AT$27,4,FALSE)),"0",(VLOOKUP($D$15,'Rigging Calcs '!$AL$26:$AT$27,4,FALSE)))</f>
        <v>0</v>
      </c>
      <c r="H16" s="40">
        <f>IF(ISNA(VLOOKUP($D$15,'Rigging Calcs '!$AL$26:$AT$27,5,FALSE)),"0",(VLOOKUP($D$15,'Rigging Calcs '!$AL$26:$AT$27,5,FALSE)))</f>
        <v>0</v>
      </c>
      <c r="I16" s="40">
        <f>IF(ISNA(VLOOKUP($D$15,'Rigging Calcs '!$AL$26:$AT$27,6,FALSE)),"0",(VLOOKUP($D$15,'Rigging Calcs '!$AL$26:$AT$27,6,FALSE)))</f>
        <v>0</v>
      </c>
      <c r="J16" s="40">
        <f>IF(ISNA(VLOOKUP($D$15,'Rigging Calcs '!$AL$26:$AT$27,7,FALSE)),"0",(VLOOKUP($D$15,'Rigging Calcs '!$AL$26:$AT$27,7,FALSE)))</f>
        <v>0</v>
      </c>
      <c r="K16" s="40">
        <f>IF(ISNA(VLOOKUP($D$15,'Rigging Calcs '!$AL$26:$AT$27,8,FALSE)),"0",(VLOOKUP($D$15,'Rigging Calcs '!$AL$26:$AT$27,8,FALSE)))</f>
        <v>0</v>
      </c>
      <c r="L16" s="40">
        <f>IF(ISNA(VLOOKUP($D$15,'Rigging Calcs '!$AL$26:$AT$27,9,FALSE)),"0",(VLOOKUP($D$15,'Rigging Calcs '!$AL$26:$AT$27,9,FALSE)))</f>
        <v>0</v>
      </c>
      <c r="M16" s="39">
        <f>SUM($E16:$L16)</f>
        <v>0</v>
      </c>
    </row>
    <row r="17" spans="1:27" s="36" customFormat="1" ht="19.5" customHeight="1" x14ac:dyDescent="0.2">
      <c r="A17" s="153" t="str">
        <f>'Weight Calcs'!X2</f>
        <v>LX3</v>
      </c>
      <c r="B17" s="154">
        <f>'Weight Calcs'!Y13</f>
        <v>0</v>
      </c>
      <c r="C17" s="154">
        <f>'Weight Calcs'!AB46</f>
        <v>0</v>
      </c>
      <c r="D17" s="375" t="s">
        <v>120</v>
      </c>
      <c r="E17" s="155" t="str">
        <f>$A$17&amp;E5</f>
        <v>LX3R1</v>
      </c>
      <c r="F17" s="155" t="str">
        <f t="shared" ref="F17:L17" si="5">$A$17&amp;F5</f>
        <v>LX3R2</v>
      </c>
      <c r="G17" s="155" t="str">
        <f t="shared" si="5"/>
        <v>LX3R3</v>
      </c>
      <c r="H17" s="155" t="str">
        <f t="shared" si="5"/>
        <v>LX3R4</v>
      </c>
      <c r="I17" s="155" t="str">
        <f t="shared" si="5"/>
        <v>LX3R5</v>
      </c>
      <c r="J17" s="155" t="str">
        <f t="shared" si="5"/>
        <v>LX3R6</v>
      </c>
      <c r="K17" s="155" t="str">
        <f t="shared" si="5"/>
        <v>LX3R7</v>
      </c>
      <c r="L17" s="155" t="str">
        <f t="shared" si="5"/>
        <v>LX3R8</v>
      </c>
      <c r="M17" s="156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</row>
    <row r="18" spans="1:27" x14ac:dyDescent="0.2">
      <c r="A18" s="367" t="s">
        <v>38</v>
      </c>
      <c r="B18" s="33"/>
      <c r="C18" s="33"/>
      <c r="D18" s="34"/>
      <c r="E18" s="40">
        <f>IF(ISNA(VLOOKUP($D$17,'Rigging Calcs '!$AU$26:$BC$27,2,FALSE)),"0",(VLOOKUP($D$17,'Rigging Calcs '!$AU$26:$BC$27,2,FALSE)))</f>
        <v>0</v>
      </c>
      <c r="F18" s="40">
        <f>IF(ISNA(VLOOKUP($D$17,'Rigging Calcs '!$AU$26:$BC$27,3,FALSE)),"0",(VLOOKUP($D$17,'Rigging Calcs '!$AU$26:$BC$27,3,FALSE)))</f>
        <v>0</v>
      </c>
      <c r="G18" s="40">
        <f>IF(ISNA(VLOOKUP($D$17,'Rigging Calcs '!$AU$26:$BC$27,4,FALSE)),"0",(VLOOKUP($D$17,'Rigging Calcs '!$AU$26:$BC$27,4,FALSE)))</f>
        <v>0</v>
      </c>
      <c r="H18" s="40">
        <f>IF(ISNA(VLOOKUP($D$17,'Rigging Calcs '!$AU$26:$BC$27,5,FALSE)),"0",(VLOOKUP($D$17,'Rigging Calcs '!$AU$26:$BC$27,5,FALSE)))</f>
        <v>0</v>
      </c>
      <c r="I18" s="40">
        <f>IF(ISNA(VLOOKUP($D$17,'Rigging Calcs '!$AU$26:$BC$27,6,FALSE)),"0",(VLOOKUP($D$17,'Rigging Calcs '!$AU$26:$BC$27,6,FALSE)))</f>
        <v>0</v>
      </c>
      <c r="J18" s="40">
        <f>IF(ISNA(VLOOKUP($D$17,'Rigging Calcs '!$AU$26:$BC$27,7,FALSE)),"0",(VLOOKUP($D$17,'Rigging Calcs '!$AU$26:$BC$27,7,FALSE)))</f>
        <v>0</v>
      </c>
      <c r="K18" s="40">
        <f>IF(ISNA(VLOOKUP($D$17,'Rigging Calcs '!$AU$26:$BC$27,8,FALSE)),"0",(VLOOKUP($D$17,'Rigging Calcs '!$AU$26:$BC$27,8,FALSE)))</f>
        <v>0</v>
      </c>
      <c r="L18" s="40">
        <f>IF(ISNA(VLOOKUP($D$17,'Rigging Calcs '!$AU$26:$BC$27,9,FALSE)),"0",(VLOOKUP($D$17,'Rigging Calcs '!$AU$26:$BC$27,9,FALSE)))</f>
        <v>0</v>
      </c>
      <c r="M18" s="39">
        <f>SUM($E18:$L18)</f>
        <v>0</v>
      </c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</row>
    <row r="19" spans="1:27" ht="20.100000000000001" customHeight="1" x14ac:dyDescent="0.2">
      <c r="A19" s="157" t="str">
        <f>'Weight Calcs'!AB2</f>
        <v>LX4</v>
      </c>
      <c r="B19" s="158">
        <f>'Weight Calcs'!AC13</f>
        <v>0</v>
      </c>
      <c r="C19" s="158">
        <f>'Weight Calcs'!AB46</f>
        <v>0</v>
      </c>
      <c r="D19" s="376" t="s">
        <v>120</v>
      </c>
      <c r="E19" s="159" t="str">
        <f>$A$19&amp;E5</f>
        <v>LX4R1</v>
      </c>
      <c r="F19" s="159" t="str">
        <f t="shared" ref="F19:L19" si="6">$A$19&amp;F5</f>
        <v>LX4R2</v>
      </c>
      <c r="G19" s="159" t="str">
        <f t="shared" si="6"/>
        <v>LX4R3</v>
      </c>
      <c r="H19" s="159" t="str">
        <f t="shared" si="6"/>
        <v>LX4R4</v>
      </c>
      <c r="I19" s="159" t="str">
        <f t="shared" si="6"/>
        <v>LX4R5</v>
      </c>
      <c r="J19" s="159" t="str">
        <f t="shared" si="6"/>
        <v>LX4R6</v>
      </c>
      <c r="K19" s="159" t="str">
        <f t="shared" si="6"/>
        <v>LX4R7</v>
      </c>
      <c r="L19" s="159" t="str">
        <f t="shared" si="6"/>
        <v>LX4R8</v>
      </c>
      <c r="M19" s="160"/>
    </row>
    <row r="20" spans="1:27" x14ac:dyDescent="0.2">
      <c r="A20" s="367" t="s">
        <v>38</v>
      </c>
      <c r="B20" s="33"/>
      <c r="C20" s="33"/>
      <c r="D20" s="34"/>
      <c r="E20" s="40">
        <f>IF(ISNA(VLOOKUP($D$19,'Rigging Calcs '!$BD$26:$BL$27,2,FALSE)),"0",(VLOOKUP($D$19,'Rigging Calcs '!$BD$26:$BL$27,2,FALSE)))</f>
        <v>0</v>
      </c>
      <c r="F20" s="40">
        <f>IF(ISNA(VLOOKUP($D$19,'Rigging Calcs '!$BD$26:$BL$27,3,FALSE)),"0",(VLOOKUP($D$19,'Rigging Calcs '!$BD$26:$BL$27,3,FALSE)))</f>
        <v>0</v>
      </c>
      <c r="G20" s="40">
        <f>IF(ISNA(VLOOKUP($D$19,'Rigging Calcs '!$BD$26:$BL$27,4,FALSE)),"0",(VLOOKUP($D$19,'Rigging Calcs '!$BD$26:$BL$27,4,FALSE)))</f>
        <v>0</v>
      </c>
      <c r="H20" s="40">
        <f>IF(ISNA(VLOOKUP($D$19,'Rigging Calcs '!$BD$26:$BL$27,5,FALSE)),"0",(VLOOKUP($D$19,'Rigging Calcs '!$BD$26:$BL$27,5,FALSE)))</f>
        <v>0</v>
      </c>
      <c r="I20" s="40">
        <f>IF(ISNA(VLOOKUP($D$19,'Rigging Calcs '!$BD$26:$BL$27,6,FALSE)),"0",(VLOOKUP($D$19,'Rigging Calcs '!$BD$26:$BL$27,6,FALSE)))</f>
        <v>0</v>
      </c>
      <c r="J20" s="40">
        <f>IF(ISNA(VLOOKUP($D$19,'Rigging Calcs '!$BD$26:$BL$27,6,FALSE)),"0",(VLOOKUP($D$19,'Rigging Calcs '!$BD$26:$BL$27,6,FALSE)))</f>
        <v>0</v>
      </c>
      <c r="K20" s="40">
        <f>IF(ISNA(VLOOKUP($D$19,'Rigging Calcs '!$BD$26:$BL$27,8,FALSE)),"0",(VLOOKUP($D$19,'Rigging Calcs '!$BD$26:$BL$27,8,FALSE)))</f>
        <v>0</v>
      </c>
      <c r="L20" s="40">
        <f>IF(ISNA(VLOOKUP($D$19,'Rigging Calcs '!$BD$26:$BL$27,9,FALSE)),"0",(VLOOKUP($D$19,'Rigging Calcs '!$BD$26:$BL$27,9,FALSE)))</f>
        <v>0</v>
      </c>
      <c r="M20" s="39">
        <f>SUM($E20:$L20)</f>
        <v>0</v>
      </c>
    </row>
    <row r="21" spans="1:27" ht="20.100000000000001" customHeight="1" x14ac:dyDescent="0.2">
      <c r="A21" s="161" t="str">
        <f>'Weight Calcs'!AF2</f>
        <v>VX2</v>
      </c>
      <c r="B21" s="162">
        <f>'Weight Calcs'!AG13</f>
        <v>0</v>
      </c>
      <c r="C21" s="162">
        <f>'Weight Calcs'!AF46</f>
        <v>0</v>
      </c>
      <c r="D21" s="377" t="s">
        <v>120</v>
      </c>
      <c r="E21" s="163" t="str">
        <f>$A$21&amp;E5</f>
        <v>VX2R1</v>
      </c>
      <c r="F21" s="163" t="str">
        <f t="shared" ref="F21:L21" si="7">$A$21&amp;F5</f>
        <v>VX2R2</v>
      </c>
      <c r="G21" s="163" t="str">
        <f t="shared" si="7"/>
        <v>VX2R3</v>
      </c>
      <c r="H21" s="163" t="str">
        <f t="shared" si="7"/>
        <v>VX2R4</v>
      </c>
      <c r="I21" s="163" t="str">
        <f t="shared" si="7"/>
        <v>VX2R5</v>
      </c>
      <c r="J21" s="163" t="str">
        <f t="shared" si="7"/>
        <v>VX2R6</v>
      </c>
      <c r="K21" s="163" t="str">
        <f t="shared" si="7"/>
        <v>VX2R7</v>
      </c>
      <c r="L21" s="163" t="str">
        <f t="shared" si="7"/>
        <v>VX2R8</v>
      </c>
      <c r="M21" s="164"/>
    </row>
    <row r="22" spans="1:27" x14ac:dyDescent="0.2">
      <c r="A22" s="369" t="s">
        <v>268</v>
      </c>
      <c r="B22" s="37"/>
      <c r="C22" s="37"/>
      <c r="D22" s="38"/>
      <c r="E22" s="365">
        <f>IF(ISNA(VLOOKUP($D$21,'Rigging Calcs '!$BM$26:$BU$27,2,FALSE)),"0",(VLOOKUP($D$21,'Rigging Calcs '!$BM$26:$BU$27,2,FALSE)))</f>
        <v>0</v>
      </c>
      <c r="F22" s="366">
        <f>IF(ISNA(VLOOKUP($D$21,'Rigging Calcs '!$BM$26:$BU$27,3,FALSE)),"0",(VLOOKUP($D$21,'Rigging Calcs '!$BM$26:$BU$27,3,FALSE)))</f>
        <v>0</v>
      </c>
      <c r="G22" s="366">
        <f>IF(ISNA(VLOOKUP($D$21,'Rigging Calcs '!$BM$26:$BU$27,4,FALSE)),"0",(VLOOKUP($D$21,'Rigging Calcs '!$BM$26:$BU$27,4,FALSE)))</f>
        <v>0</v>
      </c>
      <c r="H22" s="366">
        <f>IF(ISNA(VLOOKUP($D$21,'Rigging Calcs '!$BM$26:$BU$27,5,FALSE)),"0",(VLOOKUP($D$21,'Rigging Calcs '!$BM$26:$BU$27,5,FALSE)))</f>
        <v>0</v>
      </c>
      <c r="I22" s="366">
        <f>IF(ISNA(VLOOKUP($D$21,'Rigging Calcs '!$BM$26:$BU$27,6,FALSE)),"0",(VLOOKUP($D$21,'Rigging Calcs '!$BM$26:$BU$27,6,FALSE)))</f>
        <v>0</v>
      </c>
      <c r="J22" s="366">
        <f>IF(ISNA(VLOOKUP($D$21,'Rigging Calcs '!$BM$26:$BU$27,7,FALSE)),"0",(VLOOKUP($D$21,'Rigging Calcs '!$BM$26:$BU$27,7,FALSE)))</f>
        <v>0</v>
      </c>
      <c r="K22" s="366">
        <f>IF(ISNA(VLOOKUP($D$21,'Rigging Calcs '!$BM$26:$BU$27,8,FALSE)),"0",(VLOOKUP($D$21,'Rigging Calcs '!$BM$26:$BU$27,8,FALSE)))</f>
        <v>0</v>
      </c>
      <c r="L22" s="366">
        <f>IF(ISNA(VLOOKUP($D$21,'Rigging Calcs '!$BM$26:$BU$27,9,FALSE)),"0",(VLOOKUP($D$21,'Rigging Calcs '!$BM$26:$BU$27,9,FALSE)))</f>
        <v>0</v>
      </c>
      <c r="M22" s="364">
        <f>SUM($E22:$L22)</f>
        <v>0</v>
      </c>
    </row>
  </sheetData>
  <sheetProtection sheet="1"/>
  <mergeCells count="4">
    <mergeCell ref="C2:G2"/>
    <mergeCell ref="C4:G4"/>
    <mergeCell ref="I2:L2"/>
    <mergeCell ref="I4:L4"/>
  </mergeCells>
  <phoneticPr fontId="1" type="noConversion"/>
  <pageMargins left="0.7" right="0.7" top="0.75" bottom="0.75" header="0.3" footer="0.3"/>
  <pageSetup paperSize="9" scale="8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A938DB99-193A-48C8-971E-8C5D9E7EAF0E}">
          <x14:formula1>
            <xm:f>'Rigging Calcs '!$B$26:$B$27</xm:f>
          </x14:formula1>
          <xm:sqref>D7 D9 D11 D13 D15 D17 D19 D21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A97B4-1762-4E9B-9AC1-83EBC25F0F95}">
  <sheetPr>
    <pageSetUpPr fitToPage="1"/>
  </sheetPr>
  <dimension ref="A1:AC49"/>
  <sheetViews>
    <sheetView workbookViewId="0">
      <selection activeCell="C3" sqref="C3"/>
    </sheetView>
  </sheetViews>
  <sheetFormatPr defaultRowHeight="12.75" x14ac:dyDescent="0.2"/>
  <cols>
    <col min="1" max="1" width="15.28515625" customWidth="1"/>
    <col min="4" max="4" width="18.42578125" customWidth="1"/>
    <col min="5" max="5" width="18.28515625" customWidth="1"/>
    <col min="6" max="6" width="7.42578125" customWidth="1"/>
    <col min="11" max="11" width="6.7109375" customWidth="1"/>
    <col min="12" max="12" width="0.7109375" customWidth="1"/>
    <col min="18" max="18" width="6" customWidth="1"/>
    <col min="19" max="23" width="0" hidden="1" customWidth="1"/>
    <col min="24" max="24" width="10.28515625" customWidth="1"/>
    <col min="25" max="25" width="20.28515625" customWidth="1"/>
  </cols>
  <sheetData>
    <row r="1" spans="1:29" ht="13.5" thickBot="1" x14ac:dyDescent="0.25">
      <c r="E1" s="44"/>
      <c r="X1" s="47"/>
      <c r="Y1" s="48"/>
      <c r="Z1" s="47"/>
      <c r="AA1" s="47"/>
      <c r="AB1" s="47"/>
      <c r="AC1" s="47"/>
    </row>
    <row r="2" spans="1:29" ht="30.75" thickBot="1" x14ac:dyDescent="0.3">
      <c r="A2" s="100" t="s">
        <v>148</v>
      </c>
      <c r="B2" s="101" t="s">
        <v>149</v>
      </c>
      <c r="C2" s="101" t="s">
        <v>150</v>
      </c>
      <c r="D2" s="101" t="s">
        <v>151</v>
      </c>
      <c r="E2" s="102" t="s">
        <v>152</v>
      </c>
      <c r="F2" s="101" t="s">
        <v>186</v>
      </c>
      <c r="G2" s="101" t="s">
        <v>153</v>
      </c>
      <c r="H2" s="101" t="s">
        <v>160</v>
      </c>
      <c r="I2" s="101" t="s">
        <v>154</v>
      </c>
      <c r="J2" s="103" t="s">
        <v>155</v>
      </c>
      <c r="M2" s="66" t="s">
        <v>156</v>
      </c>
      <c r="N2" s="104">
        <v>1</v>
      </c>
      <c r="O2" s="105">
        <v>2</v>
      </c>
      <c r="P2" s="106">
        <v>3</v>
      </c>
      <c r="Q2" s="107" t="s">
        <v>157</v>
      </c>
      <c r="S2" s="13" t="s">
        <v>166</v>
      </c>
      <c r="T2" s="390" t="s">
        <v>189</v>
      </c>
      <c r="U2" s="390"/>
      <c r="V2" s="390"/>
      <c r="X2" s="78" t="s">
        <v>150</v>
      </c>
      <c r="Y2" s="78" t="s">
        <v>152</v>
      </c>
      <c r="Z2" s="114" t="s">
        <v>158</v>
      </c>
      <c r="AA2" s="78" t="s">
        <v>153</v>
      </c>
      <c r="AB2" s="78" t="s">
        <v>159</v>
      </c>
      <c r="AC2" s="115" t="s">
        <v>160</v>
      </c>
    </row>
    <row r="3" spans="1:29" ht="13.5" thickBot="1" x14ac:dyDescent="0.25">
      <c r="A3" s="514" t="s">
        <v>196</v>
      </c>
      <c r="B3" s="50">
        <v>1</v>
      </c>
      <c r="C3" s="71"/>
      <c r="D3" s="17" t="s">
        <v>190</v>
      </c>
      <c r="E3" s="98" t="str">
        <f>IF(AND(C3&gt;=101,C3&lt;=200),"GT1",IF(AND(C3&gt;=201,C3&lt;=300),"F230",IF(AND(C3&gt;=301,C3&lt;=400),"S500",IF(AND(C3&gt;=401,C3&lt;=500),"MAC 101",IF(AND(C3&gt;=501,C3&lt;=600),"Storm",IF(AND(C3&gt;=601,C3&lt;=700),"Titan",IF(AND(C3&gt;=701,C3&lt;=800),"SlimPar LED",IF(AND(C3&gt;=801,C3&lt;=900),"SlimPar LED",IF(AND(C3&gt;=901,C3&lt;=1000),"TourPro LED Bar",IF(AND(C3&gt;=1001,C3&lt;=2000),"1200W Fresnel",IF(AND(C3&gt;=2001,C3&lt;=3000),"2000W Fresnel",IF(AND(C3&gt;=3001,C3&lt;=4000),"Pacific",IF(AND(C3&gt;=1,C3&lt;=1),"Jem Hazer Pro",IF(AND(C3&gt;=1,C3&lt;=2),"K1 Hazer",IF(AND(C3&gt;=2,C3&lt;=3),"24/7 Hazer",IF(AND(C3=""),"Fixture"))))))))))))))))</f>
        <v>Fixture</v>
      </c>
      <c r="F3" s="58">
        <v>1</v>
      </c>
      <c r="G3" s="92" t="b">
        <f t="shared" ref="G3:G37" si="0">IF(E3="GT1",$AA$3,IF(E3="F230",$AA$4,IF(E3="S500",$AA$5,IF(E3="Mac 101",$AA$6,IF(E3="Storm",$AA$9,IF(E3="Titan",$AA$10,IF(E3="SlimPar LED",$AA$11,IF(E3="TourPro LED Bar",$AA$13,IF(E3="1200W Fresnel",$AA$16,IF(E3="2000W Fresnel",$AA$17,IF(E3="Pacific",$AA$18,IF(E3="Jem Hazer Pro",$AA$22,IF(E3="K1 Hazer",$AA$23,IF(E3="24/7 Hazer",$AA$24))))))))))))))</f>
        <v>0</v>
      </c>
      <c r="H3" s="51">
        <f>SUM(G3*F3)</f>
        <v>0</v>
      </c>
      <c r="I3" s="23"/>
      <c r="J3" s="99"/>
      <c r="M3" s="55" t="s">
        <v>161</v>
      </c>
      <c r="N3" s="87">
        <f>SUMIFS(H3:H37,I3:I37,"1",J3:J37,"1")+SUMIFS(H3:H37,I3:I37,"1",J3:J37,"2")+SUMIFS(H3:H37,I3:I37,"1",J3:J37,"3")+SUMIFS(H3:H37,I3:I37,"1",J3:J37,"4")</f>
        <v>0</v>
      </c>
      <c r="O3" s="87">
        <f>SUMIFS(H3:H37,I3:I37,"1",J3:J37,"5")+SUMIFS(H3:H37,I3:I37,"1",J3:J37,"6")+SUMIFS(H3:H37,I3:I37,"1",J3:J37,"7")+SUMIFS(H3:H37,I3:I37,"1",J3:J37,"8")</f>
        <v>0</v>
      </c>
      <c r="P3" s="87">
        <f>SUMIFS(H3:H37,I3:I37,"1",J3:J37,"9")+SUMIFS(H3:H37,I3:I37,"1",J3:J37,"10")+SUMIFS(H3:H37,I3:I37,"7",J3:J37,"11")+SUMIFS(H3:H37,I3:I37,"1",J3:J37,"12")</f>
        <v>0</v>
      </c>
      <c r="Q3" s="108">
        <f>N3*N3+O3*O3+P3*P3-T3-U3-V3</f>
        <v>0</v>
      </c>
      <c r="S3" s="42">
        <f>SUM(N3:P3)</f>
        <v>0</v>
      </c>
      <c r="T3">
        <f>N3*O3</f>
        <v>0</v>
      </c>
      <c r="U3">
        <f>N3*P3</f>
        <v>0</v>
      </c>
      <c r="V3">
        <f>O3*P3</f>
        <v>0</v>
      </c>
      <c r="X3" s="54">
        <v>101</v>
      </c>
      <c r="Y3" s="55" t="s">
        <v>162</v>
      </c>
      <c r="Z3" s="54">
        <v>900</v>
      </c>
      <c r="AA3" s="56">
        <f>SUM(Z3/240)</f>
        <v>3.75</v>
      </c>
      <c r="AB3" s="54">
        <v>2</v>
      </c>
      <c r="AC3" s="57">
        <f>AA3*AB3</f>
        <v>7.5</v>
      </c>
    </row>
    <row r="4" spans="1:29" ht="13.5" thickBot="1" x14ac:dyDescent="0.25">
      <c r="A4" s="515"/>
      <c r="B4" s="58">
        <v>2</v>
      </c>
      <c r="C4" s="23"/>
      <c r="D4" s="17" t="s">
        <v>190</v>
      </c>
      <c r="E4" s="89" t="str">
        <f t="shared" ref="E4:E37" si="1">IF(AND(C4&gt;=101,C4&lt;=200),"GT1",IF(AND(C4&gt;=201,C4&lt;=300),"F230",IF(AND(C4&gt;=301,C4&lt;=400),"S500",IF(AND(C4&gt;=401,C4&lt;=500),"MAC 101",IF(AND(C4&gt;=501,C4&lt;=600),"Storm",IF(AND(C4&gt;=601,C4&lt;=700),"Titan",IF(AND(C4&gt;=701,C4&lt;=800),"SlimPar LED",IF(AND(C4&gt;=801,C4&lt;=900),"SlimPar LED",IF(AND(C4&gt;=901,C4&lt;=1000),"TourPro LED Bar",IF(AND(C4&gt;=1001,C4&lt;=2000),"1200W Fresnel",IF(AND(C4&gt;=2001,C4&lt;=3000),"2000W Fresnel",IF(AND(C4&gt;=3001,C4&lt;=4000),"Pacific",IF(AND(C4&gt;=1,C4&lt;=1),"Jem Hazer Pro",IF(AND(C4&gt;=1,C4&lt;=2),"K1 Hazer",IF(AND(C4&gt;=2,C4&lt;=3),"24/7 Hazer",IF(AND(C4=""),"Fixture"))))))))))))))))</f>
        <v>Fixture</v>
      </c>
      <c r="F4" s="58">
        <v>1</v>
      </c>
      <c r="G4" s="92" t="b">
        <f t="shared" si="0"/>
        <v>0</v>
      </c>
      <c r="H4" s="51">
        <f t="shared" ref="H4:H37" si="2">SUM(G4*F4)</f>
        <v>0</v>
      </c>
      <c r="I4" s="58"/>
      <c r="J4" s="59"/>
      <c r="M4" s="111" t="s">
        <v>163</v>
      </c>
      <c r="N4" s="112">
        <f>SUMIFS(H3:H37,I3:I37,"2",J3:J37,"1")+SUMIFS(H3:H37,I3:I37,"2",J3:J37,"2")+SUMIFS(H3:H37,I3:I37,"2",J3:J37,"3")+SUMIFS(H3:H37,I3:I37,"2",J3:J37,"4")</f>
        <v>0</v>
      </c>
      <c r="O4" s="112">
        <f>SUMIFS(H3:H37,I3:I37,"2",J3:J37,"5")+SUMIFS(H3:H37,I3:I37,"2",J3:J37,"6")+SUMIFS(H3:H37,I3:I37,"2",J3:J37,"7")+SUMIFS(H3:H37,I3:I37,"2",J3:J37,"8")</f>
        <v>0</v>
      </c>
      <c r="P4" s="112">
        <f>SUMIFS(H3:H37,I3:I37,"2",J3:J37,"9")+SUMIFS(H3:H37,I3:I37,"2",J3:J37,"10")+SUMIFS(H3:H37,I3:I37,"2",J3:J37,"11")+SUMIFS(H3:H37,I3:I37,"2",J3:J37,"12")</f>
        <v>0</v>
      </c>
      <c r="Q4" s="113">
        <f>N4*N4+O4*O4+P4*P4-T4-U4-V4</f>
        <v>0</v>
      </c>
      <c r="S4" s="42">
        <f>SUM(N4:P4)</f>
        <v>0</v>
      </c>
      <c r="T4">
        <f>N4*O4</f>
        <v>0</v>
      </c>
      <c r="U4">
        <f>N4*P4</f>
        <v>0</v>
      </c>
      <c r="V4">
        <f>O4*P4</f>
        <v>0</v>
      </c>
      <c r="X4" s="54">
        <v>201</v>
      </c>
      <c r="Y4" s="60" t="s">
        <v>91</v>
      </c>
      <c r="Z4" s="54">
        <v>230</v>
      </c>
      <c r="AA4" s="56">
        <f>SUM(Z4/240)</f>
        <v>0.95833333333333337</v>
      </c>
      <c r="AB4" s="54">
        <v>10</v>
      </c>
      <c r="AC4" s="57">
        <f>AA4*AB4</f>
        <v>9.5833333333333339</v>
      </c>
    </row>
    <row r="5" spans="1:29" ht="13.5" thickBot="1" x14ac:dyDescent="0.25">
      <c r="A5" s="515"/>
      <c r="B5" s="58">
        <v>3</v>
      </c>
      <c r="C5" s="23"/>
      <c r="D5" s="17" t="s">
        <v>190</v>
      </c>
      <c r="E5" s="44" t="str">
        <f t="shared" si="1"/>
        <v>Fixture</v>
      </c>
      <c r="F5" s="58">
        <v>1</v>
      </c>
      <c r="G5" s="92" t="b">
        <f t="shared" si="0"/>
        <v>0</v>
      </c>
      <c r="H5" s="51">
        <f t="shared" si="2"/>
        <v>0</v>
      </c>
      <c r="I5" s="58"/>
      <c r="J5" s="59"/>
      <c r="M5" s="74" t="s">
        <v>164</v>
      </c>
      <c r="N5" s="109">
        <f>SUMIFS(H3:H37,I3:I37,"3",J3:J37,"1")+SUMIFS(H3:H37,I3:I37,"3",J3:J37,"2")+SUMIFS(H3:H37,I3:I37,"3",J3:J37,"3")+SUMIFS(H3:H37,I3:I37,"3",J3:J37,"4")</f>
        <v>0</v>
      </c>
      <c r="O5" s="109">
        <f>SUMIFS(H3:H37,I3:I37,"3",J3:J37,"5")+SUMIFS(H3:H37,I3:I37,"3",J3:J37,"6")+SUMIFS(H3:H37,I3:I37,"3",J3:J37,"7")+SUMIFS(H3:H37,I3:I37,"3",J3:J37,"8")</f>
        <v>0</v>
      </c>
      <c r="P5" s="109">
        <f>SUMIFS(H3:H37,I3:I37,"3",J3:J37,"9")+SUMIFS(H3:H37,I3:I37,"3",J3:J37,"10")+SUMIFS(H3:H37,I3:I37,"3",J3:J37,"11")+SUMIFS(H3:H37,I3:I37,"3",J3:J37,"12")</f>
        <v>0</v>
      </c>
      <c r="Q5" s="110">
        <f>N5*N5+O5*O5+P5*P5-T5-U5-V5</f>
        <v>0</v>
      </c>
      <c r="S5" s="42">
        <f>SUM(N5:P5)</f>
        <v>0</v>
      </c>
      <c r="T5">
        <f>N5*O5</f>
        <v>0</v>
      </c>
      <c r="U5">
        <f>N5*P5</f>
        <v>0</v>
      </c>
      <c r="V5">
        <f>O5*P5</f>
        <v>0</v>
      </c>
      <c r="X5" s="54">
        <v>301</v>
      </c>
      <c r="Y5" s="60" t="s">
        <v>165</v>
      </c>
      <c r="Z5" s="54">
        <v>500</v>
      </c>
      <c r="AA5" s="56">
        <f>SUM(Z5/240)</f>
        <v>2.0833333333333335</v>
      </c>
      <c r="AB5" s="54">
        <v>4</v>
      </c>
      <c r="AC5" s="57">
        <f>AA5*AB5</f>
        <v>8.3333333333333339</v>
      </c>
    </row>
    <row r="6" spans="1:29" x14ac:dyDescent="0.2">
      <c r="A6" s="515"/>
      <c r="B6" s="58">
        <v>4</v>
      </c>
      <c r="C6" s="23"/>
      <c r="D6" s="17" t="s">
        <v>190</v>
      </c>
      <c r="E6" s="89" t="str">
        <f t="shared" si="1"/>
        <v>Fixture</v>
      </c>
      <c r="F6" s="58">
        <v>1</v>
      </c>
      <c r="G6" s="92" t="b">
        <f t="shared" si="0"/>
        <v>0</v>
      </c>
      <c r="H6" s="51">
        <f t="shared" si="2"/>
        <v>0</v>
      </c>
      <c r="I6" s="58"/>
      <c r="J6" s="59"/>
      <c r="N6" s="41"/>
      <c r="O6" s="41"/>
      <c r="P6" s="41"/>
      <c r="Q6" s="41"/>
      <c r="X6" s="54">
        <v>401</v>
      </c>
      <c r="Y6" s="61" t="s">
        <v>77</v>
      </c>
      <c r="Z6" s="54">
        <v>123</v>
      </c>
      <c r="AA6" s="56">
        <f>SUM(Z6/240)</f>
        <v>0.51249999999999996</v>
      </c>
      <c r="AB6" s="54">
        <v>19</v>
      </c>
      <c r="AC6" s="57">
        <f>AA6*AB6</f>
        <v>9.7374999999999989</v>
      </c>
    </row>
    <row r="7" spans="1:29" ht="13.5" thickBot="1" x14ac:dyDescent="0.25">
      <c r="A7" s="516"/>
      <c r="B7" s="62">
        <v>5</v>
      </c>
      <c r="C7" s="88"/>
      <c r="D7" s="17" t="s">
        <v>190</v>
      </c>
      <c r="E7" s="94" t="str">
        <f t="shared" si="1"/>
        <v>Fixture</v>
      </c>
      <c r="F7" s="62">
        <v>1</v>
      </c>
      <c r="G7" s="95" t="b">
        <f t="shared" si="0"/>
        <v>0</v>
      </c>
      <c r="H7" s="97">
        <f t="shared" si="2"/>
        <v>0</v>
      </c>
      <c r="I7" s="62"/>
      <c r="J7" s="63"/>
      <c r="N7" s="41"/>
      <c r="O7" s="41"/>
      <c r="P7" s="41"/>
      <c r="Q7" s="41"/>
      <c r="X7" s="54"/>
      <c r="Y7" s="64" t="s">
        <v>3</v>
      </c>
      <c r="Z7" s="54">
        <v>594</v>
      </c>
      <c r="AA7" s="56">
        <f>SUM(Z7/240)</f>
        <v>2.4750000000000001</v>
      </c>
      <c r="AB7" s="54">
        <v>4</v>
      </c>
      <c r="AC7" s="57">
        <f>AA7*AB7</f>
        <v>9.9</v>
      </c>
    </row>
    <row r="8" spans="1:29" ht="15.75" thickBot="1" x14ac:dyDescent="0.3">
      <c r="A8" s="514" t="s">
        <v>195</v>
      </c>
      <c r="B8" s="50">
        <v>1</v>
      </c>
      <c r="C8" s="53"/>
      <c r="D8" s="117" t="s">
        <v>190</v>
      </c>
      <c r="E8" s="44" t="str">
        <f t="shared" si="1"/>
        <v>Fixture</v>
      </c>
      <c r="F8" s="50">
        <v>1</v>
      </c>
      <c r="G8" s="92" t="b">
        <f t="shared" si="0"/>
        <v>0</v>
      </c>
      <c r="H8" s="51">
        <f t="shared" si="2"/>
        <v>0</v>
      </c>
      <c r="I8" s="50"/>
      <c r="J8" s="52"/>
      <c r="M8" s="49" t="s">
        <v>166</v>
      </c>
      <c r="N8" s="82">
        <f>SUM(N3:N5)</f>
        <v>0</v>
      </c>
      <c r="O8" s="83">
        <f>SUM(O3:O5)</f>
        <v>0</v>
      </c>
      <c r="P8" s="84">
        <f>SUM(P3:P5)</f>
        <v>0</v>
      </c>
      <c r="Q8" s="85">
        <f>SUM(Q3:Q5)</f>
        <v>0</v>
      </c>
      <c r="X8" s="65"/>
      <c r="Y8" s="66" t="s">
        <v>167</v>
      </c>
      <c r="Z8" s="67"/>
      <c r="AA8" s="68"/>
      <c r="AB8" s="67"/>
      <c r="AC8" s="69"/>
    </row>
    <row r="9" spans="1:29" x14ac:dyDescent="0.2">
      <c r="A9" s="515"/>
      <c r="B9" s="58">
        <v>2</v>
      </c>
      <c r="D9" s="17" t="s">
        <v>190</v>
      </c>
      <c r="E9" s="44" t="str">
        <f t="shared" si="1"/>
        <v>Fixture</v>
      </c>
      <c r="F9" s="58">
        <v>1</v>
      </c>
      <c r="G9" s="92" t="b">
        <f t="shared" si="0"/>
        <v>0</v>
      </c>
      <c r="H9" s="51">
        <f t="shared" si="2"/>
        <v>0</v>
      </c>
      <c r="I9" s="58"/>
      <c r="J9" s="59"/>
      <c r="X9" s="54">
        <v>501</v>
      </c>
      <c r="Y9" s="60" t="s">
        <v>168</v>
      </c>
      <c r="Z9" s="54">
        <v>1000</v>
      </c>
      <c r="AA9" s="56">
        <f t="shared" ref="AA9:AA14" si="3">SUM(Z9/240)</f>
        <v>4.166666666666667</v>
      </c>
      <c r="AB9" s="54">
        <v>2</v>
      </c>
      <c r="AC9" s="57">
        <f t="shared" ref="AC9:AC14" si="4">AA9*AB9</f>
        <v>8.3333333333333339</v>
      </c>
    </row>
    <row r="10" spans="1:29" x14ac:dyDescent="0.2">
      <c r="A10" s="515"/>
      <c r="B10" s="58">
        <v>3</v>
      </c>
      <c r="D10" s="17" t="s">
        <v>190</v>
      </c>
      <c r="E10" s="44" t="str">
        <f t="shared" si="1"/>
        <v>Fixture</v>
      </c>
      <c r="F10" s="58">
        <v>1</v>
      </c>
      <c r="G10" s="92" t="b">
        <f t="shared" si="0"/>
        <v>0</v>
      </c>
      <c r="H10" s="51">
        <f t="shared" si="2"/>
        <v>0</v>
      </c>
      <c r="I10" s="58"/>
      <c r="J10" s="59"/>
      <c r="M10" s="18" t="s">
        <v>187</v>
      </c>
      <c r="X10" s="54">
        <v>601</v>
      </c>
      <c r="Y10" s="60" t="s">
        <v>169</v>
      </c>
      <c r="Z10" s="54">
        <v>800</v>
      </c>
      <c r="AA10" s="56">
        <f t="shared" si="3"/>
        <v>3.3333333333333335</v>
      </c>
      <c r="AB10" s="54">
        <v>2</v>
      </c>
      <c r="AC10" s="57">
        <f t="shared" si="4"/>
        <v>6.666666666666667</v>
      </c>
    </row>
    <row r="11" spans="1:29" x14ac:dyDescent="0.2">
      <c r="A11" s="515"/>
      <c r="B11" s="58">
        <v>4</v>
      </c>
      <c r="D11" s="17" t="s">
        <v>190</v>
      </c>
      <c r="E11" s="44" t="str">
        <f t="shared" si="1"/>
        <v>Fixture</v>
      </c>
      <c r="F11" s="58">
        <v>1</v>
      </c>
      <c r="G11" s="92" t="b">
        <f t="shared" si="0"/>
        <v>0</v>
      </c>
      <c r="H11" s="51">
        <f t="shared" si="2"/>
        <v>0</v>
      </c>
      <c r="I11" s="58"/>
      <c r="J11" s="59"/>
      <c r="X11" s="54">
        <v>701</v>
      </c>
      <c r="Y11" s="60" t="s">
        <v>170</v>
      </c>
      <c r="Z11" s="54">
        <v>120</v>
      </c>
      <c r="AA11" s="56">
        <f t="shared" si="3"/>
        <v>0.5</v>
      </c>
      <c r="AB11" s="54">
        <v>18</v>
      </c>
      <c r="AC11" s="57">
        <f t="shared" si="4"/>
        <v>9</v>
      </c>
    </row>
    <row r="12" spans="1:29" ht="13.5" thickBot="1" x14ac:dyDescent="0.25">
      <c r="A12" s="516"/>
      <c r="B12" s="62">
        <v>5</v>
      </c>
      <c r="C12" s="70"/>
      <c r="D12" s="17" t="s">
        <v>190</v>
      </c>
      <c r="E12" s="94" t="str">
        <f t="shared" si="1"/>
        <v>Fixture</v>
      </c>
      <c r="F12" s="62">
        <v>1</v>
      </c>
      <c r="G12" s="95" t="b">
        <f t="shared" si="0"/>
        <v>0</v>
      </c>
      <c r="H12" s="97">
        <f t="shared" si="2"/>
        <v>0</v>
      </c>
      <c r="I12" s="62"/>
      <c r="J12" s="63"/>
      <c r="X12" s="54">
        <v>801</v>
      </c>
      <c r="Y12" s="60" t="s">
        <v>171</v>
      </c>
      <c r="Z12" s="54">
        <v>110</v>
      </c>
      <c r="AA12" s="56">
        <f t="shared" si="3"/>
        <v>0.45833333333333331</v>
      </c>
      <c r="AB12" s="54">
        <v>18</v>
      </c>
      <c r="AC12" s="57">
        <f t="shared" si="4"/>
        <v>8.25</v>
      </c>
    </row>
    <row r="13" spans="1:29" x14ac:dyDescent="0.2">
      <c r="A13" s="511" t="s">
        <v>192</v>
      </c>
      <c r="B13" s="50">
        <v>1</v>
      </c>
      <c r="C13" s="53"/>
      <c r="D13" s="116" t="s">
        <v>191</v>
      </c>
      <c r="E13" s="44" t="str">
        <f t="shared" si="1"/>
        <v>Fixture</v>
      </c>
      <c r="F13" s="50">
        <v>1</v>
      </c>
      <c r="G13" s="92" t="b">
        <f t="shared" si="0"/>
        <v>0</v>
      </c>
      <c r="H13" s="51">
        <f t="shared" si="2"/>
        <v>0</v>
      </c>
      <c r="I13" s="23"/>
      <c r="J13" s="91"/>
      <c r="K13" s="21"/>
      <c r="X13" s="54">
        <v>901</v>
      </c>
      <c r="Y13" s="60" t="s">
        <v>172</v>
      </c>
      <c r="Z13" s="54">
        <v>150</v>
      </c>
      <c r="AA13" s="56">
        <f t="shared" si="3"/>
        <v>0.625</v>
      </c>
      <c r="AB13" s="54">
        <v>13</v>
      </c>
      <c r="AC13" s="57">
        <f t="shared" si="4"/>
        <v>8.125</v>
      </c>
    </row>
    <row r="14" spans="1:29" ht="13.5" thickBot="1" x14ac:dyDescent="0.25">
      <c r="A14" s="512"/>
      <c r="B14" s="58">
        <v>2</v>
      </c>
      <c r="C14" s="79"/>
      <c r="D14" s="90" t="s">
        <v>191</v>
      </c>
      <c r="E14" s="44" t="str">
        <f t="shared" si="1"/>
        <v>Fixture</v>
      </c>
      <c r="F14" s="58">
        <v>1</v>
      </c>
      <c r="G14" s="92" t="b">
        <f t="shared" si="0"/>
        <v>0</v>
      </c>
      <c r="H14" s="51">
        <f t="shared" si="2"/>
        <v>0</v>
      </c>
      <c r="I14" s="58"/>
      <c r="J14" s="59"/>
      <c r="X14" s="54"/>
      <c r="Y14" s="60" t="s">
        <v>173</v>
      </c>
      <c r="Z14" s="54">
        <v>150</v>
      </c>
      <c r="AA14" s="56">
        <f t="shared" si="3"/>
        <v>0.625</v>
      </c>
      <c r="AB14" s="54">
        <v>13</v>
      </c>
      <c r="AC14" s="57">
        <f t="shared" si="4"/>
        <v>8.125</v>
      </c>
    </row>
    <row r="15" spans="1:29" ht="15.75" thickBot="1" x14ac:dyDescent="0.3">
      <c r="A15" s="512"/>
      <c r="B15" s="58">
        <v>3</v>
      </c>
      <c r="C15" s="79"/>
      <c r="D15" s="90" t="s">
        <v>191</v>
      </c>
      <c r="E15" s="44" t="str">
        <f t="shared" si="1"/>
        <v>Fixture</v>
      </c>
      <c r="F15" s="58">
        <v>1</v>
      </c>
      <c r="G15" s="92" t="b">
        <f t="shared" si="0"/>
        <v>0</v>
      </c>
      <c r="H15" s="51">
        <f t="shared" si="2"/>
        <v>0</v>
      </c>
      <c r="I15" s="58"/>
      <c r="J15" s="59"/>
      <c r="X15" s="72"/>
      <c r="Y15" s="66" t="s">
        <v>174</v>
      </c>
      <c r="Z15" s="67"/>
      <c r="AA15" s="68"/>
      <c r="AB15" s="67"/>
      <c r="AC15" s="69"/>
    </row>
    <row r="16" spans="1:29" x14ac:dyDescent="0.2">
      <c r="A16" s="512"/>
      <c r="B16" s="58">
        <v>4</v>
      </c>
      <c r="C16" s="79"/>
      <c r="D16" s="90" t="s">
        <v>191</v>
      </c>
      <c r="E16" s="44" t="str">
        <f t="shared" si="1"/>
        <v>Fixture</v>
      </c>
      <c r="F16" s="58">
        <v>1</v>
      </c>
      <c r="G16" s="92" t="b">
        <f t="shared" si="0"/>
        <v>0</v>
      </c>
      <c r="H16" s="51">
        <f t="shared" si="2"/>
        <v>0</v>
      </c>
      <c r="I16" s="58"/>
      <c r="J16" s="59"/>
      <c r="X16" s="54">
        <v>1001</v>
      </c>
      <c r="Y16" s="60" t="s">
        <v>175</v>
      </c>
      <c r="Z16" s="54">
        <v>1200</v>
      </c>
      <c r="AA16" s="56">
        <f>SUM(Z16/240)</f>
        <v>5</v>
      </c>
      <c r="AB16" s="54">
        <f>2400/Z16</f>
        <v>2</v>
      </c>
      <c r="AC16" s="57">
        <f>AA16*AB16</f>
        <v>10</v>
      </c>
    </row>
    <row r="17" spans="1:29" ht="13.5" thickBot="1" x14ac:dyDescent="0.25">
      <c r="A17" s="513"/>
      <c r="B17" s="62">
        <v>5</v>
      </c>
      <c r="C17" s="70"/>
      <c r="D17" s="90" t="s">
        <v>191</v>
      </c>
      <c r="E17" s="94" t="str">
        <f t="shared" si="1"/>
        <v>Fixture</v>
      </c>
      <c r="F17" s="62">
        <v>1</v>
      </c>
      <c r="G17" s="95" t="b">
        <f t="shared" si="0"/>
        <v>0</v>
      </c>
      <c r="H17" s="97">
        <f t="shared" si="2"/>
        <v>0</v>
      </c>
      <c r="I17" s="62"/>
      <c r="J17" s="63"/>
      <c r="X17" s="54">
        <v>2001</v>
      </c>
      <c r="Y17" s="60" t="s">
        <v>176</v>
      </c>
      <c r="Z17" s="54">
        <v>2000</v>
      </c>
      <c r="AA17" s="56">
        <f>SUM(Z17/240)</f>
        <v>8.3333333333333339</v>
      </c>
      <c r="AB17" s="54">
        <v>1</v>
      </c>
      <c r="AC17" s="57">
        <f>AA17*AB17</f>
        <v>8.3333333333333339</v>
      </c>
    </row>
    <row r="18" spans="1:29" x14ac:dyDescent="0.2">
      <c r="A18" s="511" t="s">
        <v>193</v>
      </c>
      <c r="B18" s="50">
        <v>1</v>
      </c>
      <c r="C18" s="53"/>
      <c r="D18" s="116" t="s">
        <v>197</v>
      </c>
      <c r="E18" s="89" t="str">
        <f t="shared" si="1"/>
        <v>Fixture</v>
      </c>
      <c r="F18" s="50">
        <v>1</v>
      </c>
      <c r="G18" s="92" t="b">
        <f t="shared" si="0"/>
        <v>0</v>
      </c>
      <c r="H18" s="51">
        <f t="shared" si="2"/>
        <v>0</v>
      </c>
      <c r="I18" s="50"/>
      <c r="J18" s="52"/>
      <c r="X18" s="54">
        <v>3001</v>
      </c>
      <c r="Y18" s="60" t="s">
        <v>178</v>
      </c>
      <c r="Z18" s="54">
        <v>1000</v>
      </c>
      <c r="AA18" s="56">
        <f>SUM(Z18/240)</f>
        <v>4.166666666666667</v>
      </c>
      <c r="AB18" s="54">
        <v>2</v>
      </c>
      <c r="AC18" s="57">
        <f>AA18*AB18</f>
        <v>8.3333333333333339</v>
      </c>
    </row>
    <row r="19" spans="1:29" x14ac:dyDescent="0.2">
      <c r="A19" s="512"/>
      <c r="B19" s="58">
        <v>2</v>
      </c>
      <c r="C19" s="79"/>
      <c r="D19" s="90" t="s">
        <v>197</v>
      </c>
      <c r="E19" s="44" t="str">
        <f t="shared" si="1"/>
        <v>Fixture</v>
      </c>
      <c r="F19" s="58">
        <v>1</v>
      </c>
      <c r="G19" s="92" t="b">
        <f t="shared" si="0"/>
        <v>0</v>
      </c>
      <c r="H19" s="51">
        <f t="shared" si="2"/>
        <v>0</v>
      </c>
      <c r="I19" s="58"/>
      <c r="J19" s="59"/>
      <c r="X19" s="54"/>
      <c r="Y19" s="60" t="s">
        <v>179</v>
      </c>
      <c r="Z19" s="54">
        <v>600</v>
      </c>
      <c r="AA19" s="56">
        <f>SUM(Z19/240)</f>
        <v>2.5</v>
      </c>
      <c r="AB19" s="54">
        <f>2400/Z19</f>
        <v>4</v>
      </c>
      <c r="AC19" s="57">
        <f>AA19*AB19</f>
        <v>10</v>
      </c>
    </row>
    <row r="20" spans="1:29" ht="13.5" thickBot="1" x14ac:dyDescent="0.25">
      <c r="A20" s="512"/>
      <c r="B20" s="58">
        <v>3</v>
      </c>
      <c r="C20" s="79"/>
      <c r="D20" s="90" t="s">
        <v>197</v>
      </c>
      <c r="E20" s="44" t="str">
        <f t="shared" si="1"/>
        <v>Fixture</v>
      </c>
      <c r="F20" s="58">
        <v>1</v>
      </c>
      <c r="G20" s="92" t="b">
        <f t="shared" si="0"/>
        <v>0</v>
      </c>
      <c r="H20" s="51">
        <f t="shared" si="2"/>
        <v>0</v>
      </c>
      <c r="I20" s="58"/>
      <c r="J20" s="59"/>
      <c r="X20" s="54"/>
      <c r="Y20" s="60" t="s">
        <v>180</v>
      </c>
      <c r="Z20" s="54">
        <v>650</v>
      </c>
      <c r="AA20" s="56">
        <f>SUM(Z20/240)</f>
        <v>2.7083333333333335</v>
      </c>
      <c r="AB20" s="54">
        <v>3</v>
      </c>
      <c r="AC20" s="57">
        <f>AA20*AB20</f>
        <v>8.125</v>
      </c>
    </row>
    <row r="21" spans="1:29" ht="15.75" thickBot="1" x14ac:dyDescent="0.3">
      <c r="A21" s="512"/>
      <c r="B21" s="58">
        <v>4</v>
      </c>
      <c r="C21" s="79"/>
      <c r="D21" s="90" t="s">
        <v>197</v>
      </c>
      <c r="E21" s="44" t="str">
        <f t="shared" si="1"/>
        <v>Fixture</v>
      </c>
      <c r="F21" s="58">
        <v>1</v>
      </c>
      <c r="G21" s="92" t="b">
        <f t="shared" si="0"/>
        <v>0</v>
      </c>
      <c r="H21" s="51">
        <f t="shared" si="2"/>
        <v>0</v>
      </c>
      <c r="I21" s="58"/>
      <c r="J21" s="59"/>
      <c r="X21" s="72"/>
      <c r="Y21" s="66" t="s">
        <v>181</v>
      </c>
      <c r="Z21" s="67"/>
      <c r="AA21" s="68"/>
      <c r="AB21" s="67"/>
      <c r="AC21" s="69"/>
    </row>
    <row r="22" spans="1:29" ht="13.5" thickBot="1" x14ac:dyDescent="0.25">
      <c r="A22" s="513"/>
      <c r="B22" s="62">
        <v>5</v>
      </c>
      <c r="C22" s="70"/>
      <c r="D22" s="90" t="s">
        <v>197</v>
      </c>
      <c r="E22" s="94" t="str">
        <f t="shared" si="1"/>
        <v>Fixture</v>
      </c>
      <c r="F22" s="62">
        <v>1</v>
      </c>
      <c r="G22" s="95" t="b">
        <f t="shared" si="0"/>
        <v>0</v>
      </c>
      <c r="H22" s="97">
        <f t="shared" si="2"/>
        <v>0</v>
      </c>
      <c r="I22" s="62"/>
      <c r="J22" s="63"/>
      <c r="X22" s="54">
        <v>1</v>
      </c>
      <c r="Y22" s="60" t="s">
        <v>182</v>
      </c>
      <c r="Z22" s="54">
        <v>675</v>
      </c>
      <c r="AA22" s="56">
        <f>SUM(Z22/240)</f>
        <v>2.8125</v>
      </c>
      <c r="AB22" s="54">
        <v>3</v>
      </c>
      <c r="AC22" s="57">
        <f>AA22*AB22</f>
        <v>8.4375</v>
      </c>
    </row>
    <row r="23" spans="1:29" x14ac:dyDescent="0.2">
      <c r="A23" s="511" t="s">
        <v>194</v>
      </c>
      <c r="B23" s="50">
        <v>1</v>
      </c>
      <c r="C23" s="53"/>
      <c r="D23" s="116" t="s">
        <v>198</v>
      </c>
      <c r="E23" s="89" t="str">
        <f t="shared" si="1"/>
        <v>Fixture</v>
      </c>
      <c r="F23" s="50">
        <v>1</v>
      </c>
      <c r="G23" s="92" t="b">
        <f t="shared" si="0"/>
        <v>0</v>
      </c>
      <c r="H23" s="51">
        <f t="shared" si="2"/>
        <v>0</v>
      </c>
      <c r="I23" s="58"/>
      <c r="J23" s="52"/>
      <c r="X23" s="54">
        <v>2</v>
      </c>
      <c r="Y23" s="60" t="s">
        <v>184</v>
      </c>
      <c r="Z23" s="54">
        <v>675</v>
      </c>
      <c r="AA23" s="56">
        <f>SUM(Z23/240)</f>
        <v>2.8125</v>
      </c>
      <c r="AB23" s="54">
        <v>3</v>
      </c>
      <c r="AC23" s="57">
        <f>AA23*AB23</f>
        <v>8.4375</v>
      </c>
    </row>
    <row r="24" spans="1:29" ht="13.5" thickBot="1" x14ac:dyDescent="0.25">
      <c r="A24" s="512"/>
      <c r="B24" s="58">
        <v>2</v>
      </c>
      <c r="C24" s="79"/>
      <c r="D24" s="90" t="s">
        <v>198</v>
      </c>
      <c r="E24" s="44" t="str">
        <f t="shared" si="1"/>
        <v>Fixture</v>
      </c>
      <c r="F24" s="58">
        <v>1</v>
      </c>
      <c r="G24" s="92" t="b">
        <f t="shared" si="0"/>
        <v>0</v>
      </c>
      <c r="H24" s="51">
        <f t="shared" si="2"/>
        <v>0</v>
      </c>
      <c r="I24" s="58"/>
      <c r="J24" s="59"/>
      <c r="X24" s="73">
        <v>3</v>
      </c>
      <c r="Y24" s="74" t="s">
        <v>185</v>
      </c>
      <c r="Z24" s="73">
        <v>1034</v>
      </c>
      <c r="AA24" s="75">
        <f>SUM(Z24/240)</f>
        <v>4.3083333333333336</v>
      </c>
      <c r="AB24" s="73">
        <v>2</v>
      </c>
      <c r="AC24" s="76">
        <f>AA24*AB24</f>
        <v>8.6166666666666671</v>
      </c>
    </row>
    <row r="25" spans="1:29" x14ac:dyDescent="0.2">
      <c r="A25" s="512"/>
      <c r="B25" s="58">
        <v>3</v>
      </c>
      <c r="C25" s="79"/>
      <c r="D25" s="90" t="s">
        <v>198</v>
      </c>
      <c r="E25" s="44" t="str">
        <f t="shared" si="1"/>
        <v>Fixture</v>
      </c>
      <c r="F25" s="58">
        <v>1</v>
      </c>
      <c r="G25" s="92" t="b">
        <f t="shared" si="0"/>
        <v>0</v>
      </c>
      <c r="H25" s="51">
        <f t="shared" si="2"/>
        <v>0</v>
      </c>
      <c r="I25" s="58"/>
      <c r="J25" s="59"/>
      <c r="X25" s="44"/>
      <c r="Z25" s="44"/>
      <c r="AA25" s="77"/>
      <c r="AB25" s="44"/>
      <c r="AC25" s="77"/>
    </row>
    <row r="26" spans="1:29" x14ac:dyDescent="0.2">
      <c r="A26" s="512"/>
      <c r="B26" s="58">
        <v>4</v>
      </c>
      <c r="C26" s="79"/>
      <c r="D26" s="90" t="s">
        <v>198</v>
      </c>
      <c r="E26" s="44" t="str">
        <f t="shared" si="1"/>
        <v>Fixture</v>
      </c>
      <c r="F26" s="58">
        <v>1</v>
      </c>
      <c r="G26" s="92" t="b">
        <f t="shared" si="0"/>
        <v>0</v>
      </c>
      <c r="H26" s="51">
        <f t="shared" si="2"/>
        <v>0</v>
      </c>
      <c r="I26" s="58"/>
      <c r="J26" s="59"/>
      <c r="M26" s="80"/>
      <c r="X26" s="44"/>
      <c r="Z26" s="44"/>
      <c r="AA26" s="77"/>
      <c r="AB26" s="44"/>
      <c r="AC26" s="77"/>
    </row>
    <row r="27" spans="1:29" ht="13.5" thickBot="1" x14ac:dyDescent="0.25">
      <c r="A27" s="513"/>
      <c r="B27" s="62">
        <v>5</v>
      </c>
      <c r="C27" s="70"/>
      <c r="D27" s="90" t="s">
        <v>198</v>
      </c>
      <c r="E27" s="94" t="str">
        <f t="shared" si="1"/>
        <v>Fixture</v>
      </c>
      <c r="F27" s="62">
        <v>1</v>
      </c>
      <c r="G27" s="95" t="b">
        <f t="shared" si="0"/>
        <v>0</v>
      </c>
      <c r="H27" s="97">
        <f t="shared" si="2"/>
        <v>0</v>
      </c>
      <c r="I27" s="62"/>
      <c r="J27" s="63"/>
      <c r="X27" s="44"/>
      <c r="Z27" s="44"/>
      <c r="AA27" s="77"/>
      <c r="AB27" s="44"/>
      <c r="AC27" s="77"/>
    </row>
    <row r="28" spans="1:29" x14ac:dyDescent="0.2">
      <c r="A28" s="511" t="s">
        <v>183</v>
      </c>
      <c r="B28" s="58">
        <v>1</v>
      </c>
      <c r="C28" s="79"/>
      <c r="D28" s="50" t="s">
        <v>183</v>
      </c>
      <c r="E28" s="44" t="str">
        <f t="shared" si="1"/>
        <v>Fixture</v>
      </c>
      <c r="F28" s="58">
        <v>1</v>
      </c>
      <c r="G28" s="92" t="b">
        <f t="shared" si="0"/>
        <v>0</v>
      </c>
      <c r="H28" s="51">
        <f t="shared" si="2"/>
        <v>0</v>
      </c>
      <c r="I28" s="58"/>
      <c r="J28" s="59"/>
      <c r="M28" s="2"/>
      <c r="X28" s="44"/>
      <c r="Z28" s="44"/>
      <c r="AA28" s="77"/>
      <c r="AB28" s="44"/>
      <c r="AC28" s="77"/>
    </row>
    <row r="29" spans="1:29" x14ac:dyDescent="0.2">
      <c r="A29" s="512"/>
      <c r="B29" s="58">
        <v>2</v>
      </c>
      <c r="C29" s="79"/>
      <c r="D29" s="58" t="s">
        <v>183</v>
      </c>
      <c r="E29" s="44" t="str">
        <f t="shared" si="1"/>
        <v>Fixture</v>
      </c>
      <c r="F29" s="58">
        <v>1</v>
      </c>
      <c r="G29" s="92" t="b">
        <f t="shared" si="0"/>
        <v>0</v>
      </c>
      <c r="H29" s="51">
        <f t="shared" si="2"/>
        <v>0</v>
      </c>
      <c r="I29" s="58"/>
      <c r="J29" s="59"/>
      <c r="X29" s="44"/>
      <c r="Z29" s="44"/>
      <c r="AA29" s="44"/>
      <c r="AB29" s="44"/>
      <c r="AC29" s="77"/>
    </row>
    <row r="30" spans="1:29" x14ac:dyDescent="0.2">
      <c r="A30" s="512"/>
      <c r="B30" s="58">
        <v>3</v>
      </c>
      <c r="C30" s="79"/>
      <c r="D30" s="58" t="s">
        <v>183</v>
      </c>
      <c r="E30" s="44" t="str">
        <f t="shared" si="1"/>
        <v>Fixture</v>
      </c>
      <c r="F30" s="58">
        <v>1</v>
      </c>
      <c r="G30" s="92" t="b">
        <f t="shared" si="0"/>
        <v>0</v>
      </c>
      <c r="H30" s="51">
        <f t="shared" si="2"/>
        <v>0</v>
      </c>
      <c r="I30" s="58"/>
      <c r="J30" s="59"/>
      <c r="M30" s="81"/>
      <c r="X30" s="44"/>
      <c r="Z30" s="44"/>
      <c r="AA30" s="44"/>
      <c r="AB30" s="44"/>
      <c r="AC30" s="44"/>
    </row>
    <row r="31" spans="1:29" x14ac:dyDescent="0.2">
      <c r="A31" s="512"/>
      <c r="B31" s="58">
        <v>4</v>
      </c>
      <c r="C31" s="79"/>
      <c r="D31" s="58" t="s">
        <v>183</v>
      </c>
      <c r="E31" s="44" t="str">
        <f t="shared" si="1"/>
        <v>Fixture</v>
      </c>
      <c r="F31" s="58">
        <v>1</v>
      </c>
      <c r="G31" s="92" t="b">
        <f t="shared" si="0"/>
        <v>0</v>
      </c>
      <c r="H31" s="51">
        <f t="shared" si="2"/>
        <v>0</v>
      </c>
      <c r="I31" s="58"/>
      <c r="J31" s="59"/>
      <c r="X31" s="44"/>
      <c r="Z31" s="44"/>
      <c r="AA31" s="44"/>
      <c r="AB31" s="44"/>
      <c r="AC31" s="44"/>
    </row>
    <row r="32" spans="1:29" ht="13.5" thickBot="1" x14ac:dyDescent="0.25">
      <c r="A32" s="513"/>
      <c r="B32" s="58">
        <v>5</v>
      </c>
      <c r="C32" s="79"/>
      <c r="D32" s="58" t="s">
        <v>183</v>
      </c>
      <c r="E32" s="94" t="str">
        <f t="shared" si="1"/>
        <v>Fixture</v>
      </c>
      <c r="F32" s="62">
        <v>1</v>
      </c>
      <c r="G32" s="95" t="b">
        <f t="shared" si="0"/>
        <v>0</v>
      </c>
      <c r="H32" s="96">
        <f t="shared" si="2"/>
        <v>0</v>
      </c>
      <c r="I32" s="62"/>
      <c r="J32" s="59"/>
      <c r="X32" s="44"/>
      <c r="Z32" s="44"/>
      <c r="AA32" s="44"/>
      <c r="AB32" s="44"/>
      <c r="AC32" s="44"/>
    </row>
    <row r="33" spans="1:29" x14ac:dyDescent="0.2">
      <c r="A33" s="511" t="s">
        <v>183</v>
      </c>
      <c r="B33" s="50">
        <v>1</v>
      </c>
      <c r="C33" s="53"/>
      <c r="D33" s="50" t="s">
        <v>183</v>
      </c>
      <c r="E33" s="44" t="str">
        <f t="shared" si="1"/>
        <v>Fixture</v>
      </c>
      <c r="F33" s="58">
        <v>1</v>
      </c>
      <c r="G33" s="92" t="b">
        <f t="shared" si="0"/>
        <v>0</v>
      </c>
      <c r="H33" s="93">
        <f t="shared" si="2"/>
        <v>0</v>
      </c>
      <c r="I33" s="58"/>
      <c r="J33" s="52"/>
      <c r="X33" s="44"/>
      <c r="Z33" s="44"/>
      <c r="AA33" s="44"/>
      <c r="AB33" s="44"/>
      <c r="AC33" s="44"/>
    </row>
    <row r="34" spans="1:29" x14ac:dyDescent="0.2">
      <c r="A34" s="512"/>
      <c r="B34" s="58">
        <v>2</v>
      </c>
      <c r="D34" s="58" t="s">
        <v>183</v>
      </c>
      <c r="E34" s="44" t="str">
        <f t="shared" si="1"/>
        <v>Fixture</v>
      </c>
      <c r="F34" s="58">
        <v>1</v>
      </c>
      <c r="G34" s="92" t="b">
        <f t="shared" si="0"/>
        <v>0</v>
      </c>
      <c r="H34" s="51">
        <f t="shared" si="2"/>
        <v>0</v>
      </c>
      <c r="I34" s="58"/>
      <c r="J34" s="59"/>
      <c r="X34" s="44"/>
      <c r="Z34" s="44"/>
      <c r="AA34" s="44"/>
      <c r="AB34" s="44"/>
      <c r="AC34" s="44"/>
    </row>
    <row r="35" spans="1:29" x14ac:dyDescent="0.2">
      <c r="A35" s="512"/>
      <c r="B35" s="58">
        <v>3</v>
      </c>
      <c r="D35" s="58" t="s">
        <v>183</v>
      </c>
      <c r="E35" s="44" t="str">
        <f t="shared" si="1"/>
        <v>Fixture</v>
      </c>
      <c r="F35" s="58">
        <v>1</v>
      </c>
      <c r="G35" s="92" t="b">
        <f t="shared" si="0"/>
        <v>0</v>
      </c>
      <c r="H35" s="51">
        <f t="shared" si="2"/>
        <v>0</v>
      </c>
      <c r="I35" s="58"/>
      <c r="J35" s="59"/>
      <c r="X35" s="44"/>
      <c r="Z35" s="44"/>
      <c r="AA35" s="44"/>
      <c r="AB35" s="44"/>
      <c r="AC35" s="44"/>
    </row>
    <row r="36" spans="1:29" x14ac:dyDescent="0.2">
      <c r="A36" s="512"/>
      <c r="B36" s="58">
        <v>4</v>
      </c>
      <c r="D36" s="58" t="s">
        <v>183</v>
      </c>
      <c r="E36" s="44" t="str">
        <f t="shared" si="1"/>
        <v>Fixture</v>
      </c>
      <c r="F36" s="58">
        <v>1</v>
      </c>
      <c r="G36" s="92" t="b">
        <f t="shared" si="0"/>
        <v>0</v>
      </c>
      <c r="H36" s="51">
        <f t="shared" si="2"/>
        <v>0</v>
      </c>
      <c r="I36" s="58"/>
      <c r="J36" s="59"/>
      <c r="X36" s="44"/>
      <c r="Z36" s="44"/>
      <c r="AA36" s="44"/>
      <c r="AB36" s="44"/>
      <c r="AC36" s="44"/>
    </row>
    <row r="37" spans="1:29" ht="13.5" thickBot="1" x14ac:dyDescent="0.25">
      <c r="A37" s="513"/>
      <c r="B37" s="62">
        <v>5</v>
      </c>
      <c r="C37" s="70"/>
      <c r="D37" s="62" t="s">
        <v>183</v>
      </c>
      <c r="E37" s="94" t="str">
        <f t="shared" si="1"/>
        <v>Fixture</v>
      </c>
      <c r="F37" s="62">
        <v>1</v>
      </c>
      <c r="G37" s="95" t="b">
        <f t="shared" si="0"/>
        <v>0</v>
      </c>
      <c r="H37" s="95">
        <f t="shared" si="2"/>
        <v>0</v>
      </c>
      <c r="I37" s="62"/>
      <c r="J37" s="63"/>
      <c r="X37" s="44"/>
      <c r="Z37" s="44"/>
      <c r="AA37" s="44"/>
      <c r="AB37" s="44"/>
      <c r="AC37" s="44"/>
    </row>
    <row r="38" spans="1:29" x14ac:dyDescent="0.2">
      <c r="A38" t="s">
        <v>177</v>
      </c>
      <c r="E38" s="44"/>
      <c r="G38" s="21"/>
      <c r="X38" s="44"/>
      <c r="Z38" s="44"/>
      <c r="AA38" s="44"/>
      <c r="AB38" s="44"/>
      <c r="AC38" s="44"/>
    </row>
    <row r="39" spans="1:29" x14ac:dyDescent="0.2">
      <c r="E39" s="44"/>
      <c r="X39" s="44"/>
      <c r="Z39" s="44"/>
      <c r="AA39" s="44"/>
      <c r="AB39" s="44"/>
      <c r="AC39" s="44"/>
    </row>
    <row r="40" spans="1:29" x14ac:dyDescent="0.2">
      <c r="E40" s="44"/>
      <c r="X40" s="44"/>
      <c r="Z40" s="44"/>
      <c r="AA40" s="44"/>
      <c r="AB40" s="44"/>
      <c r="AC40" s="44"/>
    </row>
    <row r="41" spans="1:29" x14ac:dyDescent="0.2">
      <c r="E41" s="44"/>
      <c r="X41" s="44"/>
      <c r="Z41" s="44"/>
      <c r="AA41" s="44"/>
      <c r="AB41" s="44"/>
      <c r="AC41" s="44"/>
    </row>
    <row r="42" spans="1:29" ht="19.5" x14ac:dyDescent="0.3">
      <c r="E42" s="44"/>
      <c r="M42" s="86" t="s">
        <v>188</v>
      </c>
      <c r="X42" s="44"/>
      <c r="Z42" s="44"/>
      <c r="AA42" s="44"/>
      <c r="AB42" s="44"/>
      <c r="AC42" s="44"/>
    </row>
    <row r="43" spans="1:29" x14ac:dyDescent="0.2">
      <c r="E43" s="44"/>
      <c r="X43" s="44"/>
      <c r="Z43" s="44"/>
      <c r="AA43" s="44"/>
      <c r="AB43" s="44"/>
      <c r="AC43" s="44"/>
    </row>
    <row r="44" spans="1:29" x14ac:dyDescent="0.2">
      <c r="E44" s="44"/>
      <c r="X44" s="44"/>
      <c r="Z44" s="44"/>
      <c r="AA44" s="44"/>
      <c r="AB44" s="44"/>
      <c r="AC44" s="44"/>
    </row>
    <row r="45" spans="1:29" x14ac:dyDescent="0.2">
      <c r="E45" s="44"/>
      <c r="X45" s="44"/>
      <c r="Z45" s="44"/>
      <c r="AA45" s="44"/>
      <c r="AB45" s="44"/>
      <c r="AC45" s="44"/>
    </row>
    <row r="46" spans="1:29" x14ac:dyDescent="0.2">
      <c r="E46" s="44"/>
      <c r="X46" s="44"/>
      <c r="Z46" s="44"/>
      <c r="AA46" s="44"/>
      <c r="AB46" s="44"/>
      <c r="AC46" s="44"/>
    </row>
    <row r="47" spans="1:29" x14ac:dyDescent="0.2">
      <c r="E47" s="44"/>
      <c r="X47" s="44"/>
      <c r="Z47" s="44"/>
      <c r="AA47" s="44"/>
      <c r="AB47" s="44"/>
      <c r="AC47" s="44"/>
    </row>
    <row r="48" spans="1:29" x14ac:dyDescent="0.2">
      <c r="E48" s="44"/>
      <c r="X48" s="44"/>
      <c r="Z48" s="44"/>
      <c r="AA48" s="44"/>
      <c r="AB48" s="44"/>
      <c r="AC48" s="44"/>
    </row>
    <row r="49" spans="5:29" x14ac:dyDescent="0.2">
      <c r="E49" s="44"/>
      <c r="X49" s="44"/>
      <c r="Z49" s="44"/>
      <c r="AA49" s="44"/>
      <c r="AB49" s="44"/>
      <c r="AC49" s="44"/>
    </row>
  </sheetData>
  <mergeCells count="8">
    <mergeCell ref="T2:V2"/>
    <mergeCell ref="A33:A37"/>
    <mergeCell ref="A3:A7"/>
    <mergeCell ref="A8:A12"/>
    <mergeCell ref="A13:A17"/>
    <mergeCell ref="A18:A22"/>
    <mergeCell ref="A23:A27"/>
    <mergeCell ref="A28:A32"/>
  </mergeCells>
  <conditionalFormatting sqref="A3:A37">
    <cfRule type="containsText" dxfId="7" priority="8" operator="containsText" text="Floor">
      <formula>NOT(ISERROR(SEARCH("Floor",A3)))</formula>
    </cfRule>
    <cfRule type="containsText" dxfId="6" priority="9" operator="containsText" text="4">
      <formula>NOT(ISERROR(SEARCH("4",A3)))</formula>
    </cfRule>
    <cfRule type="containsText" dxfId="5" priority="10" operator="containsText" text="3">
      <formula>NOT(ISERROR(SEARCH("3",A3)))</formula>
    </cfRule>
    <cfRule type="containsText" dxfId="4" priority="11" operator="containsText" text="2">
      <formula>NOT(ISERROR(SEARCH("2",A3)))</formula>
    </cfRule>
    <cfRule type="containsText" dxfId="3" priority="12" operator="containsText" text="1">
      <formula>NOT(ISERROR(SEARCH("1",A3)))</formula>
    </cfRule>
  </conditionalFormatting>
  <conditionalFormatting sqref="N3:Q5">
    <cfRule type="cellIs" dxfId="2" priority="1" operator="lessThan">
      <formula>32</formula>
    </cfRule>
    <cfRule type="cellIs" dxfId="1" priority="2" operator="greaterThan">
      <formula>32</formula>
    </cfRule>
  </conditionalFormatting>
  <conditionalFormatting sqref="N8:P8">
    <cfRule type="cellIs" dxfId="0" priority="4" operator="greaterThan">
      <formula>32</formula>
    </cfRule>
  </conditionalFormatting>
  <pageMargins left="0.7" right="0.7" top="0.75" bottom="0.75" header="0.3" footer="0.3"/>
  <pageSetup paperSize="9" scale="4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8E20C-2500-434B-9D9D-152C79E47CCB}">
  <dimension ref="A1:M7"/>
  <sheetViews>
    <sheetView workbookViewId="0">
      <selection activeCell="D13" sqref="D13"/>
    </sheetView>
  </sheetViews>
  <sheetFormatPr defaultRowHeight="12.75" x14ac:dyDescent="0.2"/>
  <cols>
    <col min="1" max="1" width="15.5703125" customWidth="1"/>
  </cols>
  <sheetData>
    <row r="1" spans="1:13" x14ac:dyDescent="0.2">
      <c r="A1" s="118" t="s">
        <v>199</v>
      </c>
      <c r="B1" s="517" t="s">
        <v>200</v>
      </c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</row>
    <row r="2" spans="1:13" ht="27.75" customHeight="1" x14ac:dyDescent="0.2">
      <c r="A2" s="119" t="s">
        <v>201</v>
      </c>
      <c r="B2" s="120">
        <v>1</v>
      </c>
      <c r="C2" s="120">
        <v>2</v>
      </c>
      <c r="D2" s="120">
        <v>3</v>
      </c>
      <c r="E2" s="120">
        <v>4</v>
      </c>
      <c r="F2" s="120">
        <v>5</v>
      </c>
      <c r="G2" s="120">
        <v>6</v>
      </c>
      <c r="H2" s="120">
        <v>7</v>
      </c>
      <c r="I2" s="120">
        <v>8</v>
      </c>
      <c r="J2" s="120">
        <v>9</v>
      </c>
      <c r="K2" s="120">
        <v>10</v>
      </c>
      <c r="L2" s="120">
        <v>11</v>
      </c>
      <c r="M2" s="120">
        <v>12</v>
      </c>
    </row>
    <row r="3" spans="1:13" ht="18" customHeight="1" x14ac:dyDescent="0.2">
      <c r="A3" s="121" t="s">
        <v>202</v>
      </c>
      <c r="B3" s="122"/>
      <c r="C3" s="122"/>
      <c r="D3" s="122"/>
      <c r="E3" s="123"/>
      <c r="F3" s="122"/>
      <c r="G3" s="122"/>
      <c r="H3" s="122"/>
      <c r="I3" s="123"/>
      <c r="J3" s="122"/>
      <c r="K3" s="122"/>
      <c r="L3" s="122"/>
      <c r="M3" s="123"/>
    </row>
    <row r="4" spans="1:13" x14ac:dyDescent="0.2">
      <c r="A4" s="124"/>
    </row>
    <row r="5" spans="1:13" x14ac:dyDescent="0.2">
      <c r="A5" s="118" t="s">
        <v>203</v>
      </c>
      <c r="B5" s="517" t="s">
        <v>204</v>
      </c>
      <c r="C5" s="517"/>
      <c r="D5" s="517"/>
      <c r="E5" s="517"/>
      <c r="F5" s="517"/>
      <c r="G5" s="517"/>
      <c r="H5" s="517"/>
      <c r="I5" s="517"/>
      <c r="J5" s="517"/>
      <c r="K5" s="517"/>
      <c r="L5" s="517"/>
      <c r="M5" s="517"/>
    </row>
    <row r="6" spans="1:13" ht="28.5" customHeight="1" x14ac:dyDescent="0.2">
      <c r="A6" s="119" t="s">
        <v>201</v>
      </c>
      <c r="B6" s="120">
        <v>1</v>
      </c>
      <c r="C6" s="120">
        <v>2</v>
      </c>
      <c r="D6" s="120">
        <v>3</v>
      </c>
      <c r="E6" s="120">
        <v>4</v>
      </c>
      <c r="F6" s="120">
        <v>5</v>
      </c>
      <c r="G6" s="120">
        <v>6</v>
      </c>
      <c r="H6" s="120">
        <v>7</v>
      </c>
      <c r="I6" s="120">
        <v>8</v>
      </c>
      <c r="J6" s="120">
        <v>9</v>
      </c>
      <c r="K6" s="120">
        <v>10</v>
      </c>
      <c r="L6" s="120">
        <v>11</v>
      </c>
      <c r="M6" s="120">
        <v>12</v>
      </c>
    </row>
    <row r="7" spans="1:13" ht="18" customHeight="1" x14ac:dyDescent="0.2">
      <c r="A7" s="121" t="s">
        <v>202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</row>
  </sheetData>
  <mergeCells count="2">
    <mergeCell ref="B1:M1"/>
    <mergeCell ref="B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Weight Calcs</vt:lpstr>
      <vt:lpstr>UVL Weight Calcs</vt:lpstr>
      <vt:lpstr>Rigging Calcs </vt:lpstr>
      <vt:lpstr>Totals</vt:lpstr>
      <vt:lpstr>Power</vt:lpstr>
      <vt:lpstr>Sheet1</vt:lpstr>
    </vt:vector>
  </TitlesOfParts>
  <Company>Audio Visual Events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Load Calculation Form</dc:title>
  <dc:subject>Rigging</dc:subject>
  <dc:creator>AV Events</dc:creator>
  <cp:lastModifiedBy>Peter MacKenzie</cp:lastModifiedBy>
  <cp:revision>1</cp:revision>
  <cp:lastPrinted>2020-06-14T22:06:34Z</cp:lastPrinted>
  <dcterms:created xsi:type="dcterms:W3CDTF">2008-04-17T03:34:49Z</dcterms:created>
  <dcterms:modified xsi:type="dcterms:W3CDTF">2020-06-22T02:26:44Z</dcterms:modified>
  <cp:version>1</cp:version>
</cp:coreProperties>
</file>